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2"/>
  </bookViews>
  <sheets>
    <sheet name="Нормы с 1,5-3 лет" sheetId="1" r:id="rId1"/>
    <sheet name="Нормы 3-7 лет" sheetId="2" r:id="rId2"/>
    <sheet name="1,5-7 лет" sheetId="3" r:id="rId3"/>
    <sheet name="Лист1" sheetId="4" state="hidden" r:id="rId4"/>
    <sheet name="Лист2" sheetId="5" r:id="rId5"/>
  </sheets>
  <definedNames>
    <definedName name="_xlnm.Print_Area" localSheetId="2">'1,5-7 лет'!$B$1:$P$309</definedName>
    <definedName name="_xlnm.Print_Area" localSheetId="1">'Нормы 3-7 лет'!$A$1:$AF$296</definedName>
    <definedName name="_xlnm.Print_Area" localSheetId="0">'Нормы с 1,5-3 лет'!$A$1:$AE$298</definedName>
  </definedNames>
  <calcPr fullCalcOnLoad="1"/>
</workbook>
</file>

<file path=xl/sharedStrings.xml><?xml version="1.0" encoding="utf-8"?>
<sst xmlns="http://schemas.openxmlformats.org/spreadsheetml/2006/main" count="2376" uniqueCount="189">
  <si>
    <t>День 1</t>
  </si>
  <si>
    <t>Б</t>
  </si>
  <si>
    <t>Ж</t>
  </si>
  <si>
    <t>У</t>
  </si>
  <si>
    <t>Эн/ц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</si>
  <si>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</si>
  <si>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</si>
  <si>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</si>
  <si>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</si>
  <si>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</si>
  <si>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</si>
  <si>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</si>
  <si>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>День 2</t>
  </si>
  <si>
    <t>День 3</t>
  </si>
  <si>
    <t>День 4</t>
  </si>
  <si>
    <t>Какао с молоком</t>
  </si>
  <si>
    <t>День 5</t>
  </si>
  <si>
    <t>День 6</t>
  </si>
  <si>
    <t>День 7</t>
  </si>
  <si>
    <t>День 8</t>
  </si>
  <si>
    <t>Суп молочный с макаронными изделиями</t>
  </si>
  <si>
    <t>День 9</t>
  </si>
  <si>
    <t>День 10</t>
  </si>
  <si>
    <t>Наименование блюда</t>
  </si>
  <si>
    <t>Пищевые вещества (г)</t>
  </si>
  <si>
    <t>200</t>
  </si>
  <si>
    <t>100</t>
  </si>
  <si>
    <t>150</t>
  </si>
  <si>
    <t>Полдник</t>
  </si>
  <si>
    <t>Итого</t>
  </si>
  <si>
    <t>№ ТК</t>
  </si>
  <si>
    <t>Обед</t>
  </si>
  <si>
    <t xml:space="preserve">Суп картофельный с мясными фрикадельками </t>
  </si>
  <si>
    <t>ГП</t>
  </si>
  <si>
    <t>Итого за 10 дней</t>
  </si>
  <si>
    <t>Итого за 1 дней</t>
  </si>
  <si>
    <t>60</t>
  </si>
  <si>
    <t>Бутерброд  с маслом</t>
  </si>
  <si>
    <t>Рассольник ленинградский, с мясом и со сметаной</t>
  </si>
  <si>
    <t>Чай с молоком</t>
  </si>
  <si>
    <t>Суп молочный с крупой</t>
  </si>
  <si>
    <t>Кондитерские изделия</t>
  </si>
  <si>
    <t>Сахар</t>
  </si>
  <si>
    <t>Масло растительное</t>
  </si>
  <si>
    <t>Сметана</t>
  </si>
  <si>
    <t>Сыр</t>
  </si>
  <si>
    <t>Соль</t>
  </si>
  <si>
    <t>Чай</t>
  </si>
  <si>
    <t>8</t>
  </si>
  <si>
    <t>Среднеее значение за 10 дней</t>
  </si>
  <si>
    <t>2 завтрак</t>
  </si>
  <si>
    <t>Кофейный напитк</t>
  </si>
  <si>
    <t>3</t>
  </si>
  <si>
    <t>9</t>
  </si>
  <si>
    <t>Хлеб пшеничный или хлеб зерновой</t>
  </si>
  <si>
    <t>Соки фруктовые (овощные)</t>
  </si>
  <si>
    <t>Какао-порошок</t>
  </si>
  <si>
    <t>Дрожжи хлебопекарные</t>
  </si>
  <si>
    <t>Хлеб ржаной (ржано-пшеничный)</t>
  </si>
  <si>
    <t>Норма соли пищевой поваренной на весь день</t>
  </si>
  <si>
    <t>70</t>
  </si>
  <si>
    <t>Соус красный основной</t>
  </si>
  <si>
    <t>Кофейный напиток с молоком</t>
  </si>
  <si>
    <t>Расчет продуктов питания ( в г раммах) на одну порцию, на одного ребенка</t>
  </si>
  <si>
    <t>180</t>
  </si>
  <si>
    <t>Прием пищи</t>
  </si>
  <si>
    <t>Выход блюда</t>
  </si>
  <si>
    <t>Витамин С, мг</t>
  </si>
  <si>
    <t>40</t>
  </si>
  <si>
    <t>Завтрак</t>
  </si>
  <si>
    <t>Овощи натуральные соленые или свежие</t>
  </si>
  <si>
    <t>Суп крестьянский с крупой, с мясом и со сметаной</t>
  </si>
  <si>
    <t>Сок фруктовый (овощной)</t>
  </si>
  <si>
    <t>Возрастная категория: 3-7 лет</t>
  </si>
  <si>
    <t>Возрастная категория: 1,5-3 лет</t>
  </si>
  <si>
    <t>Дети  1,5-3 лет</t>
  </si>
  <si>
    <t>Дети  3-7 лет</t>
  </si>
  <si>
    <t>Каша рассыпчатая</t>
  </si>
  <si>
    <t>Уплотненный полдник2</t>
  </si>
  <si>
    <t>Картофельное пюре</t>
  </si>
  <si>
    <t>80</t>
  </si>
  <si>
    <t>Каша  "Дружба"</t>
  </si>
  <si>
    <t>Щи из свежей капусты с картофелем, с мясом и со сметаной</t>
  </si>
  <si>
    <t>Суп с рыбными консервами</t>
  </si>
  <si>
    <t xml:space="preserve">Овощи натуральные соленые или свежие </t>
  </si>
  <si>
    <t xml:space="preserve">Капуста тушеная с мясом </t>
  </si>
  <si>
    <t>Напиток из плодов шиповника</t>
  </si>
  <si>
    <t>Молоко кипяченое или кисломолочный продукт</t>
  </si>
  <si>
    <t xml:space="preserve">Норма продуктов питания согласно санитарным нормам и правилам </t>
  </si>
  <si>
    <t>Бутерброд  с сыром</t>
  </si>
  <si>
    <t>Борщ с капустой и картофелем, с мясом и со сметаной</t>
  </si>
  <si>
    <t>Каша из хлопьев овсянях "Геркулес" жидкая</t>
  </si>
  <si>
    <t>Котлеты или биточки рыбные</t>
  </si>
  <si>
    <t>Гуляш из говядины</t>
  </si>
  <si>
    <t xml:space="preserve">Омлет натуральный </t>
  </si>
  <si>
    <t>Плов из отварной птицы</t>
  </si>
  <si>
    <t>Каша пшенная молочная жидкая</t>
  </si>
  <si>
    <t>Компот из свежих плодов</t>
  </si>
  <si>
    <t xml:space="preserve">Каша пшеничная молочная жидкая (или ячневая) </t>
  </si>
  <si>
    <t>Плоды свежие</t>
  </si>
  <si>
    <t>№ ТК (ТТК)*</t>
  </si>
  <si>
    <t>Компот из смеси сухофруктов (плодов или ягод сушеных)</t>
  </si>
  <si>
    <t xml:space="preserve">Хлеб пшеничный </t>
  </si>
  <si>
    <t xml:space="preserve">Хлеб ржаной </t>
  </si>
  <si>
    <t xml:space="preserve">Мука пшеничная </t>
  </si>
  <si>
    <t>Крахмал</t>
  </si>
  <si>
    <t>Крупы, бобовые</t>
  </si>
  <si>
    <t xml:space="preserve">Макаронные изделия </t>
  </si>
  <si>
    <t>Картофель</t>
  </si>
  <si>
    <t>Овощи</t>
  </si>
  <si>
    <t xml:space="preserve">Напитки витаминизированные </t>
  </si>
  <si>
    <t>Фрукты свежие</t>
  </si>
  <si>
    <t>Фрукты сухие</t>
  </si>
  <si>
    <t>Масло сливочное</t>
  </si>
  <si>
    <t xml:space="preserve">Яйцо </t>
  </si>
  <si>
    <t>Молоко,  к/и продукция</t>
  </si>
  <si>
    <t>Птица (цыплята-бройлеры 1 категории потр.)</t>
  </si>
  <si>
    <t>Рыба (филе)</t>
  </si>
  <si>
    <t>Расчет продуктов питания (в граммах), НЕТТО СЫРЬЯ, на одну порцию, на одного ребенка</t>
  </si>
  <si>
    <t>Крупы,бобовые</t>
  </si>
  <si>
    <t>Рыба</t>
  </si>
  <si>
    <t>Энер/цен (ккал)</t>
  </si>
  <si>
    <t>Субпродукты</t>
  </si>
  <si>
    <t>Печень говяжья по-строгановски</t>
  </si>
  <si>
    <t>Кисель из свежих ягод</t>
  </si>
  <si>
    <t>Свекольник с мясом, со сметаной</t>
  </si>
  <si>
    <t xml:space="preserve">% удовлетворения </t>
  </si>
  <si>
    <t>Котлеты,биточки, шницели из  говядины или тефтели из говядины с рисом "ежики"</t>
  </si>
  <si>
    <t>Котлеты, биточки, шницели куриные</t>
  </si>
  <si>
    <t>190</t>
  </si>
  <si>
    <t>Средние показатели содержания пищевых веществ, энергетической ценности рациона питания детей 1,5-3 лет</t>
  </si>
  <si>
    <t>Средние показатели содержания пищевых веществ, энергетической ценности рациона питания детей 3-7 лет</t>
  </si>
  <si>
    <t>Макаронные изделия отварные с овощами</t>
  </si>
  <si>
    <t xml:space="preserve">Суточная потребность </t>
  </si>
  <si>
    <t>Котлеты,биточки,шницели (тефтели из говяд. с рисом "ежики")</t>
  </si>
  <si>
    <t>Кондитерские изделия (печенье, или вафли,  или др.)</t>
  </si>
  <si>
    <t>Ежедневная нормы выдачи соли пищевой поваренной - 2.25 гр.</t>
  </si>
  <si>
    <t>Ежедневная нормы выдачи соли пищевой поваренной - 3.75 гр.</t>
  </si>
  <si>
    <t xml:space="preserve">Жаркое по-домашнему </t>
  </si>
  <si>
    <t>Икра кабачковая (промышленного производства)</t>
  </si>
  <si>
    <t>Запеканка из творога  с молоком сгущенным</t>
  </si>
  <si>
    <t xml:space="preserve">Запеканка из творога с молоком сгущенным </t>
  </si>
  <si>
    <t>230</t>
  </si>
  <si>
    <t>Булочка домашняя или др.выпечка промышленного производства</t>
  </si>
  <si>
    <t>Мясо 1 категории (субпродукты в перерасчете на мясо говядины)</t>
  </si>
  <si>
    <t>Яйцо вареное</t>
  </si>
  <si>
    <t>Каша рисовая (или манная) молочная жидкая</t>
  </si>
  <si>
    <t>Картофель отварной</t>
  </si>
  <si>
    <t>30</t>
  </si>
  <si>
    <t>50</t>
  </si>
  <si>
    <t>135</t>
  </si>
  <si>
    <t>160</t>
  </si>
  <si>
    <t>Творог (рыба в перерасчете на творог)</t>
  </si>
  <si>
    <t>Зеленый горошек консервированный отварной</t>
  </si>
  <si>
    <t>Кукуруза консервированная отварная</t>
  </si>
  <si>
    <t>Суп картофельный с клецками, с мясом</t>
  </si>
  <si>
    <t xml:space="preserve">Суп картофельный с бобовыми, с мясом </t>
  </si>
  <si>
    <t>28</t>
  </si>
  <si>
    <t>37</t>
  </si>
  <si>
    <t>26</t>
  </si>
  <si>
    <t>31</t>
  </si>
  <si>
    <t>1 неделя</t>
  </si>
  <si>
    <t>2 неделя</t>
  </si>
  <si>
    <t>24/21</t>
  </si>
  <si>
    <t xml:space="preserve">замена рыбы на творог (100 г. рыбы=105 г. творога) </t>
  </si>
  <si>
    <t>12 ПФ</t>
  </si>
  <si>
    <t>28 ПФ</t>
  </si>
  <si>
    <t>6(41) ПФ</t>
  </si>
  <si>
    <t>47/30</t>
  </si>
  <si>
    <t>31/23</t>
  </si>
  <si>
    <t>53/ГП</t>
  </si>
  <si>
    <t>замена субпродуктов на говядину (116 г. субпродуктов=100 г. говядины)</t>
  </si>
  <si>
    <t>рецептур блюд и кулинарных изделий.</t>
  </si>
  <si>
    <t xml:space="preserve">В технологических картах указаны номера рецептур блюд и наименование сборника </t>
  </si>
  <si>
    <t>180/16</t>
  </si>
  <si>
    <t>200/17</t>
  </si>
  <si>
    <t xml:space="preserve">Суп картофельный с клецками, с мясом </t>
  </si>
  <si>
    <t>180/16/8</t>
  </si>
  <si>
    <t>200/17/10</t>
  </si>
  <si>
    <t xml:space="preserve">Суп крестьянский с крупой, с мясом и со сметаной </t>
  </si>
  <si>
    <t xml:space="preserve">Щи из свежей капусты с картофелем, с мясом и со сметаной </t>
  </si>
  <si>
    <t>180/35</t>
  </si>
  <si>
    <t>200/17/8</t>
  </si>
  <si>
    <t xml:space="preserve">Свекольник с мясом, со сметаной </t>
  </si>
  <si>
    <t xml:space="preserve">Борщ с капустой и картофелем, с мясом и со сметаной </t>
  </si>
  <si>
    <t xml:space="preserve">Борщ с капустой и картофелем, с мясом и со сметано </t>
  </si>
  <si>
    <t>24/21 (54)</t>
  </si>
  <si>
    <t>175</t>
  </si>
  <si>
    <t>Напиток "Витошка" с витаминами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</si>
</sst>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#&quot; &quot;?/2"/>
    <numFmt numFmtId="210" formatCode="#&quot; &quot;???/???"/>
  </numFmts>
  <fonts count="5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5"/>
      <color indexed="8"/>
      <name val="Times New Roman"/>
      <family val="1"/>
    </font>
    <font>
      <sz val="55"/>
      <color indexed="8"/>
      <name val="Times New Roman"/>
      <family val="1"/>
    </font>
    <font>
      <b/>
      <sz val="55"/>
      <color indexed="8"/>
      <name val="Times New Roman"/>
      <family val="1"/>
    </font>
    <font>
      <sz val="14"/>
      <color indexed="8"/>
      <name val="Times New Roman"/>
      <family val="1"/>
    </font>
    <font>
      <b/>
      <sz val="4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5"/>
      <color theme="1"/>
      <name val="Times New Roman"/>
      <family val="1"/>
    </font>
    <font>
      <sz val="55"/>
      <color theme="1"/>
      <name val="Times New Roman"/>
      <family val="1"/>
    </font>
    <font>
      <b/>
      <sz val="55"/>
      <color theme="1"/>
      <name val="Times New Roman"/>
      <family val="1"/>
    </font>
    <font>
      <sz val="14"/>
      <color rgb="FF000000"/>
      <name val="Times New Roman"/>
      <family val="1"/>
    </font>
    <font>
      <b/>
      <sz val="4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2" fontId="46" fillId="0" borderId="0" xfId="0" applyNumberFormat="1" applyFont="1" applyFill="1" applyAlignment="1">
      <alignment/>
    </xf>
    <xf numFmtId="2" fontId="47" fillId="0" borderId="0" xfId="0" applyNumberFormat="1" applyFont="1" applyFill="1" applyBorder="1" applyAlignment="1">
      <alignment/>
    </xf>
    <xf numFmtId="2" fontId="47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46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6" fillId="0" borderId="0" xfId="0" applyNumberFormat="1" applyFont="1" applyFill="1" applyBorder="1" applyAlignment="1">
      <alignment/>
    </xf>
    <xf numFmtId="0" fontId="46" fillId="0" borderId="10" xfId="0" applyNumberFormat="1" applyFont="1" applyFill="1" applyBorder="1" applyAlignment="1">
      <alignment/>
    </xf>
    <xf numFmtId="2" fontId="48" fillId="0" borderId="11" xfId="0" applyNumberFormat="1" applyFont="1" applyFill="1" applyBorder="1" applyAlignment="1">
      <alignment wrapText="1"/>
    </xf>
    <xf numFmtId="2" fontId="48" fillId="0" borderId="12" xfId="0" applyNumberFormat="1" applyFont="1" applyFill="1" applyBorder="1" applyAlignment="1">
      <alignment wrapText="1"/>
    </xf>
    <xf numFmtId="0" fontId="47" fillId="0" borderId="12" xfId="0" applyNumberFormat="1" applyFont="1" applyFill="1" applyBorder="1" applyAlignment="1">
      <alignment horizontal="center" wrapText="1"/>
    </xf>
    <xf numFmtId="0" fontId="47" fillId="0" borderId="11" xfId="0" applyNumberFormat="1" applyFont="1" applyFill="1" applyBorder="1" applyAlignment="1">
      <alignment horizontal="center" wrapText="1"/>
    </xf>
    <xf numFmtId="0" fontId="48" fillId="0" borderId="11" xfId="0" applyNumberFormat="1" applyFont="1" applyFill="1" applyBorder="1" applyAlignment="1">
      <alignment horizontal="center" wrapText="1"/>
    </xf>
    <xf numFmtId="0" fontId="4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/>
    </xf>
    <xf numFmtId="0" fontId="47" fillId="0" borderId="11" xfId="0" applyNumberFormat="1" applyFont="1" applyFill="1" applyBorder="1" applyAlignment="1">
      <alignment horizontal="center"/>
    </xf>
    <xf numFmtId="1" fontId="47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0" fontId="47" fillId="0" borderId="0" xfId="0" applyNumberFormat="1" applyFont="1" applyFill="1" applyBorder="1" applyAlignment="1">
      <alignment/>
    </xf>
    <xf numFmtId="2" fontId="47" fillId="0" borderId="13" xfId="0" applyNumberFormat="1" applyFont="1" applyFill="1" applyBorder="1" applyAlignment="1">
      <alignment/>
    </xf>
    <xf numFmtId="0" fontId="47" fillId="0" borderId="14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14" xfId="0" applyNumberFormat="1" applyFont="1" applyFill="1" applyBorder="1" applyAlignment="1">
      <alignment/>
    </xf>
    <xf numFmtId="0" fontId="46" fillId="0" borderId="13" xfId="0" applyNumberFormat="1" applyFont="1" applyFill="1" applyBorder="1" applyAlignment="1">
      <alignment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192" fontId="2" fillId="0" borderId="0" xfId="0" applyNumberFormat="1" applyFont="1" applyAlignment="1">
      <alignment horizontal="center"/>
    </xf>
    <xf numFmtId="0" fontId="46" fillId="0" borderId="18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2" fontId="48" fillId="0" borderId="19" xfId="0" applyNumberFormat="1" applyFont="1" applyFill="1" applyBorder="1" applyAlignment="1">
      <alignment wrapText="1"/>
    </xf>
    <xf numFmtId="2" fontId="47" fillId="0" borderId="19" xfId="0" applyNumberFormat="1" applyFont="1" applyFill="1" applyBorder="1" applyAlignment="1">
      <alignment wrapText="1"/>
    </xf>
    <xf numFmtId="1" fontId="47" fillId="0" borderId="19" xfId="0" applyNumberFormat="1" applyFont="1" applyFill="1" applyBorder="1" applyAlignment="1">
      <alignment horizontal="center" wrapText="1"/>
    </xf>
    <xf numFmtId="2" fontId="47" fillId="0" borderId="19" xfId="0" applyNumberFormat="1" applyFont="1" applyFill="1" applyBorder="1" applyAlignment="1">
      <alignment horizontal="center" wrapText="1"/>
    </xf>
    <xf numFmtId="0" fontId="47" fillId="0" borderId="19" xfId="0" applyNumberFormat="1" applyFont="1" applyFill="1" applyBorder="1" applyAlignment="1">
      <alignment horizontal="center" wrapText="1"/>
    </xf>
    <xf numFmtId="2" fontId="47" fillId="0" borderId="19" xfId="64" applyNumberFormat="1" applyFont="1" applyFill="1" applyBorder="1" applyAlignment="1">
      <alignment horizontal="center" wrapText="1"/>
    </xf>
    <xf numFmtId="49" fontId="47" fillId="0" borderId="19" xfId="0" applyNumberFormat="1" applyFont="1" applyFill="1" applyBorder="1" applyAlignment="1">
      <alignment horizontal="center" wrapText="1"/>
    </xf>
    <xf numFmtId="2" fontId="47" fillId="0" borderId="19" xfId="56" applyNumberFormat="1" applyFont="1" applyFill="1" applyBorder="1" applyAlignment="1">
      <alignment wrapText="1"/>
      <protection/>
    </xf>
    <xf numFmtId="49" fontId="47" fillId="0" borderId="19" xfId="56" applyNumberFormat="1" applyFont="1" applyFill="1" applyBorder="1" applyAlignment="1">
      <alignment horizontal="center" wrapText="1"/>
      <protection/>
    </xf>
    <xf numFmtId="2" fontId="47" fillId="0" borderId="19" xfId="56" applyNumberFormat="1" applyFont="1" applyFill="1" applyBorder="1" applyAlignment="1">
      <alignment horizontal="center" wrapText="1"/>
      <protection/>
    </xf>
    <xf numFmtId="0" fontId="47" fillId="0" borderId="19" xfId="56" applyNumberFormat="1" applyFont="1" applyFill="1" applyBorder="1" applyAlignment="1">
      <alignment horizontal="center" wrapText="1"/>
      <protection/>
    </xf>
    <xf numFmtId="2" fontId="48" fillId="0" borderId="19" xfId="0" applyNumberFormat="1" applyFont="1" applyFill="1" applyBorder="1" applyAlignment="1">
      <alignment horizontal="left" wrapText="1"/>
    </xf>
    <xf numFmtId="2" fontId="47" fillId="0" borderId="19" xfId="0" applyNumberFormat="1" applyFont="1" applyFill="1" applyBorder="1" applyAlignment="1">
      <alignment horizontal="left" wrapText="1"/>
    </xf>
    <xf numFmtId="2" fontId="46" fillId="0" borderId="19" xfId="0" applyNumberFormat="1" applyFont="1" applyFill="1" applyBorder="1" applyAlignment="1">
      <alignment wrapText="1"/>
    </xf>
    <xf numFmtId="0" fontId="47" fillId="0" borderId="19" xfId="0" applyNumberFormat="1" applyFont="1" applyFill="1" applyBorder="1" applyAlignment="1">
      <alignment horizontal="left" wrapText="1"/>
    </xf>
    <xf numFmtId="1" fontId="47" fillId="0" borderId="19" xfId="56" applyNumberFormat="1" applyFont="1" applyFill="1" applyBorder="1" applyAlignment="1">
      <alignment horizontal="center" wrapText="1"/>
      <protection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/>
    </xf>
    <xf numFmtId="17" fontId="47" fillId="0" borderId="19" xfId="0" applyNumberFormat="1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192" fontId="49" fillId="0" borderId="17" xfId="0" applyNumberFormat="1" applyFont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wrapText="1"/>
    </xf>
    <xf numFmtId="1" fontId="50" fillId="0" borderId="19" xfId="0" applyNumberFormat="1" applyFont="1" applyFill="1" applyBorder="1" applyAlignment="1">
      <alignment horizontal="center" wrapText="1"/>
    </xf>
    <xf numFmtId="0" fontId="46" fillId="0" borderId="19" xfId="56" applyNumberFormat="1" applyFont="1" applyFill="1" applyBorder="1" applyAlignment="1">
      <alignment horizontal="center" wrapText="1"/>
      <protection/>
    </xf>
    <xf numFmtId="2" fontId="46" fillId="0" borderId="19" xfId="56" applyNumberFormat="1" applyFont="1" applyFill="1" applyBorder="1" applyAlignment="1">
      <alignment wrapText="1"/>
      <protection/>
    </xf>
    <xf numFmtId="2" fontId="50" fillId="0" borderId="19" xfId="0" applyNumberFormat="1" applyFont="1" applyFill="1" applyBorder="1" applyAlignment="1">
      <alignment wrapText="1"/>
    </xf>
    <xf numFmtId="0" fontId="46" fillId="0" borderId="19" xfId="64" applyNumberFormat="1" applyFont="1" applyFill="1" applyBorder="1" applyAlignment="1">
      <alignment horizontal="center" wrapText="1"/>
    </xf>
    <xf numFmtId="2" fontId="46" fillId="0" borderId="19" xfId="0" applyNumberFormat="1" applyFont="1" applyFill="1" applyBorder="1" applyAlignment="1">
      <alignment horizontal="left" wrapText="1"/>
    </xf>
    <xf numFmtId="0" fontId="46" fillId="0" borderId="19" xfId="0" applyNumberFormat="1" applyFont="1" applyFill="1" applyBorder="1" applyAlignment="1">
      <alignment horizontal="left" wrapText="1"/>
    </xf>
    <xf numFmtId="0" fontId="46" fillId="0" borderId="19" xfId="0" applyNumberFormat="1" applyFont="1" applyFill="1" applyBorder="1" applyAlignment="1">
      <alignment horizontal="center"/>
    </xf>
    <xf numFmtId="0" fontId="46" fillId="0" borderId="19" xfId="43" applyNumberFormat="1" applyFont="1" applyFill="1" applyBorder="1" applyAlignment="1">
      <alignment horizontal="center" wrapText="1"/>
    </xf>
    <xf numFmtId="192" fontId="46" fillId="0" borderId="19" xfId="0" applyNumberFormat="1" applyFont="1" applyFill="1" applyBorder="1" applyAlignment="1">
      <alignment horizontal="center" wrapText="1"/>
    </xf>
    <xf numFmtId="2" fontId="46" fillId="0" borderId="19" xfId="0" applyNumberFormat="1" applyFont="1" applyFill="1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wrapText="1"/>
    </xf>
    <xf numFmtId="2" fontId="48" fillId="0" borderId="19" xfId="0" applyNumberFormat="1" applyFont="1" applyFill="1" applyBorder="1" applyAlignment="1">
      <alignment horizontal="center" wrapText="1"/>
    </xf>
    <xf numFmtId="49" fontId="48" fillId="0" borderId="19" xfId="0" applyNumberFormat="1" applyFont="1" applyFill="1" applyBorder="1" applyAlignment="1">
      <alignment horizontal="center" wrapText="1"/>
    </xf>
    <xf numFmtId="0" fontId="48" fillId="0" borderId="19" xfId="0" applyNumberFormat="1" applyFont="1" applyFill="1" applyBorder="1" applyAlignment="1">
      <alignment horizontal="center" wrapText="1"/>
    </xf>
    <xf numFmtId="0" fontId="48" fillId="0" borderId="12" xfId="0" applyNumberFormat="1" applyFont="1" applyFill="1" applyBorder="1" applyAlignment="1">
      <alignment horizontal="center" wrapText="1"/>
    </xf>
    <xf numFmtId="192" fontId="47" fillId="0" borderId="19" xfId="0" applyNumberFormat="1" applyFont="1" applyFill="1" applyBorder="1" applyAlignment="1">
      <alignment horizontal="center" wrapText="1"/>
    </xf>
    <xf numFmtId="2" fontId="50" fillId="0" borderId="19" xfId="0" applyNumberFormat="1" applyFont="1" applyFill="1" applyBorder="1" applyAlignment="1">
      <alignment horizontal="left" wrapText="1"/>
    </xf>
    <xf numFmtId="0" fontId="50" fillId="0" borderId="0" xfId="0" applyNumberFormat="1" applyFont="1" applyFill="1" applyBorder="1" applyAlignment="1">
      <alignment horizontal="center"/>
    </xf>
    <xf numFmtId="2" fontId="50" fillId="0" borderId="19" xfId="0" applyNumberFormat="1" applyFont="1" applyFill="1" applyBorder="1" applyAlignment="1">
      <alignment horizontal="center" wrapText="1"/>
    </xf>
    <xf numFmtId="0" fontId="50" fillId="0" borderId="19" xfId="0" applyNumberFormat="1" applyFont="1" applyFill="1" applyBorder="1" applyAlignment="1">
      <alignment horizontal="center" textRotation="90" wrapText="1"/>
    </xf>
    <xf numFmtId="0" fontId="50" fillId="0" borderId="21" xfId="0" applyNumberFormat="1" applyFont="1" applyFill="1" applyBorder="1" applyAlignment="1">
      <alignment horizontal="center" textRotation="90" wrapText="1"/>
    </xf>
    <xf numFmtId="0" fontId="50" fillId="0" borderId="22" xfId="0" applyNumberFormat="1" applyFont="1" applyFill="1" applyBorder="1" applyAlignment="1">
      <alignment horizontal="center" textRotation="90" wrapText="1"/>
    </xf>
    <xf numFmtId="0" fontId="50" fillId="0" borderId="19" xfId="0" applyNumberFormat="1" applyFont="1" applyFill="1" applyBorder="1" applyAlignment="1">
      <alignment horizontal="center" wrapText="1"/>
    </xf>
    <xf numFmtId="0" fontId="50" fillId="0" borderId="19" xfId="0" applyNumberFormat="1" applyFont="1" applyFill="1" applyBorder="1" applyAlignment="1">
      <alignment horizontal="center"/>
    </xf>
    <xf numFmtId="2" fontId="48" fillId="0" borderId="23" xfId="0" applyNumberFormat="1" applyFont="1" applyFill="1" applyBorder="1" applyAlignment="1">
      <alignment horizontal="left" wrapText="1"/>
    </xf>
    <xf numFmtId="2" fontId="48" fillId="0" borderId="24" xfId="0" applyNumberFormat="1" applyFont="1" applyFill="1" applyBorder="1" applyAlignment="1">
      <alignment horizontal="left" wrapText="1"/>
    </xf>
    <xf numFmtId="2" fontId="48" fillId="0" borderId="20" xfId="0" applyNumberFormat="1" applyFont="1" applyFill="1" applyBorder="1" applyAlignment="1">
      <alignment horizontal="left" wrapText="1"/>
    </xf>
    <xf numFmtId="192" fontId="48" fillId="0" borderId="23" xfId="0" applyNumberFormat="1" applyFont="1" applyFill="1" applyBorder="1" applyAlignment="1">
      <alignment horizontal="left" wrapText="1"/>
    </xf>
    <xf numFmtId="192" fontId="48" fillId="0" borderId="20" xfId="0" applyNumberFormat="1" applyFont="1" applyFill="1" applyBorder="1" applyAlignment="1">
      <alignment horizontal="left" wrapText="1"/>
    </xf>
    <xf numFmtId="192" fontId="47" fillId="0" borderId="23" xfId="0" applyNumberFormat="1" applyFont="1" applyFill="1" applyBorder="1" applyAlignment="1">
      <alignment horizontal="center" wrapText="1"/>
    </xf>
    <xf numFmtId="192" fontId="47" fillId="0" borderId="20" xfId="0" applyNumberFormat="1" applyFont="1" applyFill="1" applyBorder="1" applyAlignment="1">
      <alignment horizontal="center" wrapText="1"/>
    </xf>
    <xf numFmtId="2" fontId="48" fillId="0" borderId="0" xfId="0" applyNumberFormat="1" applyFont="1" applyFill="1" applyBorder="1" applyAlignment="1">
      <alignment horizontal="left" wrapText="1"/>
    </xf>
    <xf numFmtId="2" fontId="47" fillId="0" borderId="23" xfId="0" applyNumberFormat="1" applyFont="1" applyFill="1" applyBorder="1" applyAlignment="1">
      <alignment horizontal="center" wrapText="1"/>
    </xf>
    <xf numFmtId="2" fontId="47" fillId="0" borderId="20" xfId="0" applyNumberFormat="1" applyFont="1" applyFill="1" applyBorder="1" applyAlignment="1">
      <alignment horizontal="center" wrapText="1"/>
    </xf>
    <xf numFmtId="2" fontId="48" fillId="0" borderId="23" xfId="0" applyNumberFormat="1" applyFont="1" applyFill="1" applyBorder="1" applyAlignment="1">
      <alignment horizontal="center" wrapText="1"/>
    </xf>
    <xf numFmtId="2" fontId="48" fillId="0" borderId="24" xfId="0" applyNumberFormat="1" applyFont="1" applyFill="1" applyBorder="1" applyAlignment="1">
      <alignment horizontal="center" wrapText="1"/>
    </xf>
    <xf numFmtId="2" fontId="48" fillId="0" borderId="20" xfId="0" applyNumberFormat="1" applyFont="1" applyFill="1" applyBorder="1" applyAlignment="1">
      <alignment horizontal="center" wrapText="1"/>
    </xf>
    <xf numFmtId="2" fontId="48" fillId="0" borderId="19" xfId="0" applyNumberFormat="1" applyFont="1" applyFill="1" applyBorder="1" applyAlignment="1">
      <alignment horizontal="center" wrapText="1"/>
    </xf>
    <xf numFmtId="192" fontId="47" fillId="0" borderId="19" xfId="0" applyNumberFormat="1" applyFont="1" applyFill="1" applyBorder="1" applyAlignment="1">
      <alignment horizontal="center" wrapText="1"/>
    </xf>
    <xf numFmtId="49" fontId="48" fillId="0" borderId="19" xfId="0" applyNumberFormat="1" applyFont="1" applyFill="1" applyBorder="1" applyAlignment="1">
      <alignment horizontal="center" wrapText="1"/>
    </xf>
    <xf numFmtId="0" fontId="48" fillId="0" borderId="19" xfId="0" applyNumberFormat="1" applyFont="1" applyFill="1" applyBorder="1" applyAlignment="1">
      <alignment horizontal="center" wrapText="1"/>
    </xf>
    <xf numFmtId="0" fontId="48" fillId="0" borderId="25" xfId="0" applyNumberFormat="1" applyFont="1" applyFill="1" applyBorder="1" applyAlignment="1">
      <alignment horizontal="center" wrapText="1"/>
    </xf>
    <xf numFmtId="0" fontId="48" fillId="0" borderId="12" xfId="0" applyNumberFormat="1" applyFont="1" applyFill="1" applyBorder="1" applyAlignment="1">
      <alignment horizontal="center" wrapText="1"/>
    </xf>
    <xf numFmtId="0" fontId="48" fillId="0" borderId="13" xfId="0" applyNumberFormat="1" applyFont="1" applyFill="1" applyBorder="1" applyAlignment="1">
      <alignment horizontal="center" wrapText="1"/>
    </xf>
    <xf numFmtId="2" fontId="48" fillId="0" borderId="26" xfId="0" applyNumberFormat="1" applyFont="1" applyFill="1" applyBorder="1" applyAlignment="1">
      <alignment horizontal="center" wrapText="1"/>
    </xf>
    <xf numFmtId="2" fontId="48" fillId="0" borderId="27" xfId="0" applyNumberFormat="1" applyFont="1" applyFill="1" applyBorder="1" applyAlignment="1">
      <alignment horizontal="center" wrapText="1"/>
    </xf>
    <xf numFmtId="2" fontId="48" fillId="0" borderId="28" xfId="0" applyNumberFormat="1" applyFont="1" applyFill="1" applyBorder="1" applyAlignment="1">
      <alignment horizontal="center" wrapText="1"/>
    </xf>
    <xf numFmtId="2" fontId="48" fillId="0" borderId="29" xfId="0" applyNumberFormat="1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3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3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2"/>
  <sheetViews>
    <sheetView view="pageBreakPreview" zoomScale="16" zoomScaleSheetLayoutView="16" zoomScalePageLayoutView="0" workbookViewId="0" topLeftCell="A182">
      <selection activeCell="M192" sqref="M192"/>
    </sheetView>
  </sheetViews>
  <sheetFormatPr defaultColWidth="9.140625" defaultRowHeight="12.75"/>
  <cols>
    <col min="1" max="1" width="28.421875" style="7" customWidth="1"/>
    <col min="2" max="2" width="102.00390625" style="1" customWidth="1"/>
    <col min="3" max="3" width="26.8515625" style="7" customWidth="1"/>
    <col min="4" max="4" width="34.00390625" style="7" customWidth="1"/>
    <col min="5" max="5" width="23.8515625" style="7" customWidth="1"/>
    <col min="6" max="6" width="23.421875" style="7" customWidth="1"/>
    <col min="7" max="7" width="22.28125" style="7" customWidth="1"/>
    <col min="8" max="8" width="30.8515625" style="7" customWidth="1"/>
    <col min="9" max="9" width="29.00390625" style="7" customWidth="1"/>
    <col min="10" max="10" width="29.140625" style="7" customWidth="1"/>
    <col min="11" max="11" width="28.57421875" style="7" customWidth="1"/>
    <col min="12" max="12" width="41.00390625" style="7" customWidth="1"/>
    <col min="13" max="13" width="30.00390625" style="7" customWidth="1"/>
    <col min="14" max="14" width="37.8515625" style="7" customWidth="1"/>
    <col min="15" max="15" width="31.140625" style="7" customWidth="1"/>
    <col min="16" max="16" width="32.57421875" style="7" customWidth="1"/>
    <col min="17" max="17" width="36.7109375" style="7" customWidth="1"/>
    <col min="18" max="18" width="29.8515625" style="7" customWidth="1"/>
    <col min="19" max="19" width="30.28125" style="7" customWidth="1"/>
    <col min="20" max="20" width="41.00390625" style="7" customWidth="1"/>
    <col min="21" max="21" width="52.57421875" style="7" customWidth="1"/>
    <col min="22" max="22" width="31.140625" style="7" customWidth="1"/>
    <col min="23" max="23" width="37.140625" style="7" customWidth="1"/>
    <col min="24" max="24" width="32.421875" style="7" customWidth="1"/>
    <col min="25" max="25" width="30.00390625" style="7" customWidth="1"/>
    <col min="26" max="26" width="28.421875" style="7" customWidth="1"/>
    <col min="27" max="27" width="25.421875" style="7" customWidth="1"/>
    <col min="28" max="28" width="27.28125" style="7" customWidth="1"/>
    <col min="29" max="29" width="31.57421875" style="7" customWidth="1"/>
    <col min="30" max="30" width="25.8515625" style="7" customWidth="1"/>
    <col min="31" max="31" width="32.7109375" style="9" customWidth="1"/>
    <col min="32" max="32" width="13.7109375" style="1" customWidth="1"/>
    <col min="33" max="16384" width="9.140625" style="1" customWidth="1"/>
  </cols>
  <sheetData>
    <row r="1" spans="1:31" ht="57.75" hidden="1">
      <c r="A1" s="80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57.75" customHeight="1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57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57.75" customHeight="1">
      <c r="A4" s="81" t="s">
        <v>75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53.25" customHeight="1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s="6" customFormat="1" ht="57.75">
      <c r="A6" s="85" t="s">
        <v>100</v>
      </c>
      <c r="B6" s="81" t="s">
        <v>23</v>
      </c>
      <c r="C6" s="82" t="s">
        <v>102</v>
      </c>
      <c r="D6" s="82" t="s">
        <v>103</v>
      </c>
      <c r="E6" s="82" t="s">
        <v>104</v>
      </c>
      <c r="F6" s="82" t="s">
        <v>105</v>
      </c>
      <c r="G6" s="82" t="s">
        <v>119</v>
      </c>
      <c r="H6" s="82" t="s">
        <v>107</v>
      </c>
      <c r="I6" s="82" t="s">
        <v>108</v>
      </c>
      <c r="J6" s="82" t="s">
        <v>109</v>
      </c>
      <c r="K6" s="83" t="s">
        <v>55</v>
      </c>
      <c r="L6" s="82" t="s">
        <v>111</v>
      </c>
      <c r="M6" s="82" t="s">
        <v>112</v>
      </c>
      <c r="N6" s="82" t="s">
        <v>41</v>
      </c>
      <c r="O6" s="82" t="s">
        <v>42</v>
      </c>
      <c r="P6" s="82" t="s">
        <v>113</v>
      </c>
      <c r="Q6" s="82" t="s">
        <v>43</v>
      </c>
      <c r="R6" s="82" t="s">
        <v>114</v>
      </c>
      <c r="S6" s="82" t="s">
        <v>115</v>
      </c>
      <c r="T6" s="82" t="s">
        <v>152</v>
      </c>
      <c r="U6" s="82" t="s">
        <v>144</v>
      </c>
      <c r="V6" s="82" t="s">
        <v>122</v>
      </c>
      <c r="W6" s="82" t="s">
        <v>116</v>
      </c>
      <c r="X6" s="82" t="s">
        <v>120</v>
      </c>
      <c r="Y6" s="82" t="s">
        <v>44</v>
      </c>
      <c r="Z6" s="82" t="s">
        <v>45</v>
      </c>
      <c r="AA6" s="82" t="s">
        <v>47</v>
      </c>
      <c r="AB6" s="83" t="s">
        <v>51</v>
      </c>
      <c r="AC6" s="82" t="s">
        <v>56</v>
      </c>
      <c r="AD6" s="82" t="s">
        <v>46</v>
      </c>
      <c r="AE6" s="82" t="s">
        <v>57</v>
      </c>
    </row>
    <row r="7" spans="1:31" ht="409.5" customHeight="1">
      <c r="A7" s="85"/>
      <c r="B7" s="81"/>
      <c r="C7" s="82"/>
      <c r="D7" s="82"/>
      <c r="E7" s="82"/>
      <c r="F7" s="82"/>
      <c r="G7" s="82"/>
      <c r="H7" s="82"/>
      <c r="I7" s="82"/>
      <c r="J7" s="82"/>
      <c r="K7" s="84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4"/>
      <c r="AC7" s="82"/>
      <c r="AD7" s="82"/>
      <c r="AE7" s="82"/>
    </row>
    <row r="8" spans="1:31" ht="57.75">
      <c r="A8" s="73"/>
      <c r="B8" s="61"/>
      <c r="C8" s="61">
        <v>1</v>
      </c>
      <c r="D8" s="61">
        <v>2</v>
      </c>
      <c r="E8" s="73" t="s">
        <v>52</v>
      </c>
      <c r="F8" s="73">
        <v>4</v>
      </c>
      <c r="G8" s="73">
        <v>5</v>
      </c>
      <c r="H8" s="73">
        <v>6</v>
      </c>
      <c r="I8" s="73">
        <v>7</v>
      </c>
      <c r="J8" s="73">
        <v>8</v>
      </c>
      <c r="K8" s="73" t="s">
        <v>53</v>
      </c>
      <c r="L8" s="73">
        <v>10</v>
      </c>
      <c r="M8" s="73">
        <v>11</v>
      </c>
      <c r="N8" s="73">
        <v>12</v>
      </c>
      <c r="O8" s="73">
        <v>13</v>
      </c>
      <c r="P8" s="73">
        <v>14</v>
      </c>
      <c r="Q8" s="73">
        <v>15</v>
      </c>
      <c r="R8" s="73">
        <v>16</v>
      </c>
      <c r="S8" s="73">
        <v>17</v>
      </c>
      <c r="T8" s="73">
        <v>18</v>
      </c>
      <c r="U8" s="73">
        <v>19</v>
      </c>
      <c r="V8" s="73">
        <v>20</v>
      </c>
      <c r="W8" s="73">
        <v>21</v>
      </c>
      <c r="X8" s="73">
        <v>22</v>
      </c>
      <c r="Y8" s="73">
        <v>23</v>
      </c>
      <c r="Z8" s="73">
        <v>24</v>
      </c>
      <c r="AA8" s="73">
        <v>25</v>
      </c>
      <c r="AB8" s="73">
        <v>26</v>
      </c>
      <c r="AC8" s="73">
        <v>27</v>
      </c>
      <c r="AD8" s="73">
        <v>28</v>
      </c>
      <c r="AE8" s="73">
        <v>29</v>
      </c>
    </row>
    <row r="9" spans="1:31" ht="57.75">
      <c r="A9" s="81" t="s">
        <v>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1:31" ht="115.5">
      <c r="A10" s="34">
        <v>43</v>
      </c>
      <c r="B10" s="50" t="s">
        <v>96</v>
      </c>
      <c r="C10" s="34"/>
      <c r="D10" s="34"/>
      <c r="E10" s="34"/>
      <c r="F10" s="34"/>
      <c r="G10" s="34">
        <v>23</v>
      </c>
      <c r="H10" s="34"/>
      <c r="I10" s="34"/>
      <c r="J10" s="34"/>
      <c r="K10" s="34"/>
      <c r="L10" s="34"/>
      <c r="M10" s="34"/>
      <c r="N10" s="34"/>
      <c r="O10" s="34">
        <v>3</v>
      </c>
      <c r="P10" s="34">
        <v>2</v>
      </c>
      <c r="Q10" s="34"/>
      <c r="R10" s="34"/>
      <c r="S10" s="34">
        <v>113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57.75">
      <c r="A11" s="34">
        <v>15</v>
      </c>
      <c r="B11" s="50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>
        <v>4</v>
      </c>
      <c r="P11" s="34"/>
      <c r="Q11" s="34"/>
      <c r="R11" s="34"/>
      <c r="S11" s="34">
        <v>85</v>
      </c>
      <c r="T11" s="34"/>
      <c r="U11" s="34"/>
      <c r="V11" s="34"/>
      <c r="W11" s="34"/>
      <c r="X11" s="34"/>
      <c r="Y11" s="34"/>
      <c r="Z11" s="34"/>
      <c r="AA11" s="34"/>
      <c r="AB11" s="34"/>
      <c r="AC11" s="34">
        <v>0.76</v>
      </c>
      <c r="AD11" s="34"/>
      <c r="AE11" s="34"/>
    </row>
    <row r="12" spans="1:31" ht="57.75" customHeight="1">
      <c r="A12" s="34">
        <v>16</v>
      </c>
      <c r="B12" s="50" t="s">
        <v>37</v>
      </c>
      <c r="C12" s="34">
        <v>20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>
        <v>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57.75">
      <c r="A13" s="34"/>
      <c r="B13" s="50" t="s">
        <v>7</v>
      </c>
      <c r="C13" s="34">
        <f aca="true" t="shared" si="0" ref="C13:AE13">SUM(C10:C12)</f>
        <v>20</v>
      </c>
      <c r="D13" s="34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23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7</v>
      </c>
      <c r="P13" s="34">
        <f t="shared" si="0"/>
        <v>8</v>
      </c>
      <c r="Q13" s="34">
        <f t="shared" si="0"/>
        <v>0</v>
      </c>
      <c r="R13" s="34">
        <f t="shared" si="0"/>
        <v>0</v>
      </c>
      <c r="S13" s="34">
        <f t="shared" si="0"/>
        <v>198</v>
      </c>
      <c r="T13" s="34">
        <f t="shared" si="0"/>
        <v>0</v>
      </c>
      <c r="U13" s="34">
        <f t="shared" si="0"/>
        <v>0</v>
      </c>
      <c r="V13" s="34">
        <f>SUM(V10:V12)</f>
        <v>0</v>
      </c>
      <c r="W13" s="34">
        <f t="shared" si="0"/>
        <v>0</v>
      </c>
      <c r="X13" s="34">
        <f t="shared" si="0"/>
        <v>0</v>
      </c>
      <c r="Y13" s="34">
        <f t="shared" si="0"/>
        <v>0</v>
      </c>
      <c r="Z13" s="34">
        <f t="shared" si="0"/>
        <v>0</v>
      </c>
      <c r="AA13" s="34">
        <f t="shared" si="0"/>
        <v>0</v>
      </c>
      <c r="AB13" s="34">
        <f t="shared" si="0"/>
        <v>0</v>
      </c>
      <c r="AC13" s="34">
        <f t="shared" si="0"/>
        <v>0.76</v>
      </c>
      <c r="AD13" s="34">
        <f t="shared" si="0"/>
        <v>0</v>
      </c>
      <c r="AE13" s="34">
        <f t="shared" si="0"/>
        <v>0</v>
      </c>
    </row>
    <row r="14" spans="1:31" ht="57.75">
      <c r="A14" s="85" t="s">
        <v>50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15.5">
      <c r="A15" s="34" t="s">
        <v>163</v>
      </c>
      <c r="B15" s="50" t="s">
        <v>87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v>100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57.75">
      <c r="A16" s="34"/>
      <c r="B16" s="50" t="s">
        <v>29</v>
      </c>
      <c r="C16" s="34">
        <f>C15</f>
        <v>0</v>
      </c>
      <c r="D16" s="34">
        <f aca="true" t="shared" si="1" ref="D16:AE16">D15</f>
        <v>0</v>
      </c>
      <c r="E16" s="34">
        <f t="shared" si="1"/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4">
        <f t="shared" si="1"/>
        <v>0</v>
      </c>
      <c r="P16" s="34">
        <f t="shared" si="1"/>
        <v>0</v>
      </c>
      <c r="Q16" s="34">
        <f t="shared" si="1"/>
        <v>0</v>
      </c>
      <c r="R16" s="34">
        <f t="shared" si="1"/>
        <v>0</v>
      </c>
      <c r="S16" s="34">
        <f t="shared" si="1"/>
        <v>100</v>
      </c>
      <c r="T16" s="34">
        <f t="shared" si="1"/>
        <v>0</v>
      </c>
      <c r="U16" s="34">
        <f t="shared" si="1"/>
        <v>0</v>
      </c>
      <c r="V16" s="34">
        <f>V15</f>
        <v>0</v>
      </c>
      <c r="W16" s="34">
        <f t="shared" si="1"/>
        <v>0</v>
      </c>
      <c r="X16" s="34">
        <f t="shared" si="1"/>
        <v>0</v>
      </c>
      <c r="Y16" s="34">
        <f t="shared" si="1"/>
        <v>0</v>
      </c>
      <c r="Z16" s="34">
        <f t="shared" si="1"/>
        <v>0</v>
      </c>
      <c r="AA16" s="34">
        <f t="shared" si="1"/>
        <v>0</v>
      </c>
      <c r="AB16" s="34">
        <f t="shared" si="1"/>
        <v>0</v>
      </c>
      <c r="AC16" s="34">
        <f t="shared" si="1"/>
        <v>0</v>
      </c>
      <c r="AD16" s="34">
        <f t="shared" si="1"/>
        <v>0</v>
      </c>
      <c r="AE16" s="34">
        <f t="shared" si="1"/>
        <v>0</v>
      </c>
    </row>
    <row r="17" spans="1:31" ht="57.75">
      <c r="A17" s="81" t="s">
        <v>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ht="115.5">
      <c r="A18" s="34">
        <v>52</v>
      </c>
      <c r="B18" s="66" t="s">
        <v>70</v>
      </c>
      <c r="C18" s="34"/>
      <c r="D18" s="34"/>
      <c r="E18" s="34"/>
      <c r="F18" s="34"/>
      <c r="G18" s="34"/>
      <c r="H18" s="34"/>
      <c r="I18" s="34"/>
      <c r="J18" s="34">
        <v>40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73"/>
    </row>
    <row r="19" spans="1:31" ht="115.5">
      <c r="A19" s="34">
        <v>51</v>
      </c>
      <c r="B19" s="50" t="s">
        <v>155</v>
      </c>
      <c r="C19" s="34"/>
      <c r="D19" s="34"/>
      <c r="E19" s="34">
        <v>11</v>
      </c>
      <c r="F19" s="34"/>
      <c r="G19" s="34"/>
      <c r="H19" s="34"/>
      <c r="I19" s="34">
        <v>32</v>
      </c>
      <c r="J19" s="34">
        <v>16.6</v>
      </c>
      <c r="K19" s="34"/>
      <c r="L19" s="34"/>
      <c r="M19" s="34"/>
      <c r="N19" s="34"/>
      <c r="O19" s="34"/>
      <c r="P19" s="34">
        <v>0.9</v>
      </c>
      <c r="Q19" s="34">
        <v>1.4</v>
      </c>
      <c r="R19" s="34">
        <v>1.8</v>
      </c>
      <c r="S19" s="34">
        <v>11</v>
      </c>
      <c r="T19" s="34"/>
      <c r="U19" s="34">
        <v>27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ht="57.75">
      <c r="A20" s="34">
        <v>40</v>
      </c>
      <c r="B20" s="50" t="s">
        <v>95</v>
      </c>
      <c r="C20" s="34"/>
      <c r="D20" s="34"/>
      <c r="E20" s="34"/>
      <c r="F20" s="34"/>
      <c r="G20" s="34">
        <v>40</v>
      </c>
      <c r="H20" s="34"/>
      <c r="I20" s="34"/>
      <c r="J20" s="34">
        <v>19</v>
      </c>
      <c r="K20" s="34"/>
      <c r="L20" s="34"/>
      <c r="M20" s="34"/>
      <c r="N20" s="34"/>
      <c r="O20" s="34"/>
      <c r="P20" s="34"/>
      <c r="Q20" s="34">
        <v>4</v>
      </c>
      <c r="R20" s="34"/>
      <c r="S20" s="34"/>
      <c r="T20" s="34"/>
      <c r="U20" s="34"/>
      <c r="V20" s="34"/>
      <c r="W20" s="34">
        <v>119</v>
      </c>
      <c r="X20" s="34"/>
      <c r="Y20" s="34"/>
      <c r="Z20" s="34"/>
      <c r="AA20" s="34"/>
      <c r="AB20" s="34"/>
      <c r="AC20" s="34"/>
      <c r="AD20" s="34"/>
      <c r="AE20" s="34"/>
    </row>
    <row r="21" spans="1:31" ht="115.5">
      <c r="A21" s="34">
        <v>34</v>
      </c>
      <c r="B21" s="50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v>17</v>
      </c>
      <c r="N21" s="34"/>
      <c r="O21" s="34">
        <v>4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15.5">
      <c r="A22" s="34" t="s">
        <v>33</v>
      </c>
      <c r="B22" s="50" t="s">
        <v>54</v>
      </c>
      <c r="C22" s="34">
        <v>20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57.75" customHeight="1">
      <c r="A23" s="34" t="s">
        <v>33</v>
      </c>
      <c r="B23" s="50" t="s">
        <v>58</v>
      </c>
      <c r="C23" s="34"/>
      <c r="D23" s="34">
        <v>30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57.75">
      <c r="A24" s="34"/>
      <c r="B24" s="50" t="s">
        <v>29</v>
      </c>
      <c r="C24" s="34">
        <f aca="true" t="shared" si="2" ref="C24:AE24">SUM(C18:C23)</f>
        <v>20</v>
      </c>
      <c r="D24" s="34">
        <f t="shared" si="2"/>
        <v>30</v>
      </c>
      <c r="E24" s="34">
        <f t="shared" si="2"/>
        <v>11</v>
      </c>
      <c r="F24" s="34">
        <f t="shared" si="2"/>
        <v>0</v>
      </c>
      <c r="G24" s="34">
        <f t="shared" si="2"/>
        <v>40</v>
      </c>
      <c r="H24" s="34">
        <f t="shared" si="2"/>
        <v>0</v>
      </c>
      <c r="I24" s="34">
        <f t="shared" si="2"/>
        <v>32</v>
      </c>
      <c r="J24" s="34">
        <f t="shared" si="2"/>
        <v>75.6</v>
      </c>
      <c r="K24" s="34">
        <f t="shared" si="2"/>
        <v>0</v>
      </c>
      <c r="L24" s="34">
        <f t="shared" si="2"/>
        <v>0</v>
      </c>
      <c r="M24" s="34">
        <f t="shared" si="2"/>
        <v>17</v>
      </c>
      <c r="N24" s="34">
        <f t="shared" si="2"/>
        <v>0</v>
      </c>
      <c r="O24" s="34">
        <f t="shared" si="2"/>
        <v>4</v>
      </c>
      <c r="P24" s="34">
        <f t="shared" si="2"/>
        <v>0.9</v>
      </c>
      <c r="Q24" s="34">
        <f t="shared" si="2"/>
        <v>5.4</v>
      </c>
      <c r="R24" s="34">
        <f t="shared" si="2"/>
        <v>1.8</v>
      </c>
      <c r="S24" s="34">
        <f t="shared" si="2"/>
        <v>11</v>
      </c>
      <c r="T24" s="34">
        <f t="shared" si="2"/>
        <v>0</v>
      </c>
      <c r="U24" s="34">
        <f t="shared" si="2"/>
        <v>27</v>
      </c>
      <c r="V24" s="34">
        <f t="shared" si="2"/>
        <v>0</v>
      </c>
      <c r="W24" s="34">
        <f t="shared" si="2"/>
        <v>119</v>
      </c>
      <c r="X24" s="34">
        <f t="shared" si="2"/>
        <v>0</v>
      </c>
      <c r="Y24" s="34">
        <f t="shared" si="2"/>
        <v>0</v>
      </c>
      <c r="Z24" s="34">
        <f t="shared" si="2"/>
        <v>0</v>
      </c>
      <c r="AA24" s="34">
        <f t="shared" si="2"/>
        <v>0</v>
      </c>
      <c r="AB24" s="34">
        <f t="shared" si="2"/>
        <v>0</v>
      </c>
      <c r="AC24" s="34">
        <f t="shared" si="2"/>
        <v>0</v>
      </c>
      <c r="AD24" s="34">
        <f t="shared" si="2"/>
        <v>0</v>
      </c>
      <c r="AE24" s="34">
        <f t="shared" si="2"/>
        <v>0</v>
      </c>
    </row>
    <row r="25" spans="1:31" ht="57.75">
      <c r="A25" s="81" t="s">
        <v>28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57.75">
      <c r="A26" s="34">
        <v>13</v>
      </c>
      <c r="B26" s="50" t="s">
        <v>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>
        <v>4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>
        <v>0.38</v>
      </c>
      <c r="AB26" s="34"/>
      <c r="AC26" s="34"/>
      <c r="AD26" s="34"/>
      <c r="AE26" s="34"/>
    </row>
    <row r="27" spans="1:31" ht="231">
      <c r="A27" s="34" t="s">
        <v>170</v>
      </c>
      <c r="B27" s="50" t="s">
        <v>143</v>
      </c>
      <c r="C27" s="34"/>
      <c r="D27" s="34"/>
      <c r="E27" s="34">
        <v>35.4</v>
      </c>
      <c r="F27" s="34"/>
      <c r="G27" s="34"/>
      <c r="H27" s="34"/>
      <c r="I27" s="34"/>
      <c r="J27" s="34"/>
      <c r="K27" s="34"/>
      <c r="L27" s="34"/>
      <c r="M27" s="34"/>
      <c r="N27" s="34"/>
      <c r="O27" s="34">
        <v>7.4</v>
      </c>
      <c r="P27" s="34">
        <v>8</v>
      </c>
      <c r="Q27" s="34">
        <v>0.2</v>
      </c>
      <c r="R27" s="34">
        <v>5</v>
      </c>
      <c r="S27" s="34">
        <v>14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>
        <v>0.75</v>
      </c>
    </row>
    <row r="28" spans="1:31" ht="57.75" customHeight="1">
      <c r="A28" s="34"/>
      <c r="B28" s="50" t="s">
        <v>7</v>
      </c>
      <c r="C28" s="34">
        <f aca="true" t="shared" si="3" ref="C28:AE28">SUM(C26:C27)</f>
        <v>0</v>
      </c>
      <c r="D28" s="34">
        <f t="shared" si="3"/>
        <v>0</v>
      </c>
      <c r="E28" s="34">
        <f t="shared" si="3"/>
        <v>35.4</v>
      </c>
      <c r="F28" s="34">
        <f t="shared" si="3"/>
        <v>0</v>
      </c>
      <c r="G28" s="34">
        <f t="shared" si="3"/>
        <v>0</v>
      </c>
      <c r="H28" s="34">
        <f t="shared" si="3"/>
        <v>0</v>
      </c>
      <c r="I28" s="34">
        <f t="shared" si="3"/>
        <v>0</v>
      </c>
      <c r="J28" s="34">
        <f t="shared" si="3"/>
        <v>0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34">
        <f t="shared" si="3"/>
        <v>11.4</v>
      </c>
      <c r="P28" s="34">
        <f t="shared" si="3"/>
        <v>8</v>
      </c>
      <c r="Q28" s="34">
        <f t="shared" si="3"/>
        <v>0.2</v>
      </c>
      <c r="R28" s="34">
        <f t="shared" si="3"/>
        <v>5</v>
      </c>
      <c r="S28" s="34">
        <f t="shared" si="3"/>
        <v>14</v>
      </c>
      <c r="T28" s="34">
        <f t="shared" si="3"/>
        <v>0</v>
      </c>
      <c r="U28" s="34">
        <f t="shared" si="3"/>
        <v>0</v>
      </c>
      <c r="V28" s="34">
        <f t="shared" si="3"/>
        <v>0</v>
      </c>
      <c r="W28" s="34">
        <f t="shared" si="3"/>
        <v>0</v>
      </c>
      <c r="X28" s="34">
        <f t="shared" si="3"/>
        <v>0</v>
      </c>
      <c r="Y28" s="34">
        <f t="shared" si="3"/>
        <v>0</v>
      </c>
      <c r="Z28" s="34">
        <f t="shared" si="3"/>
        <v>0</v>
      </c>
      <c r="AA28" s="34">
        <f t="shared" si="3"/>
        <v>0.38</v>
      </c>
      <c r="AB28" s="34">
        <f t="shared" si="3"/>
        <v>0</v>
      </c>
      <c r="AC28" s="34">
        <f t="shared" si="3"/>
        <v>0</v>
      </c>
      <c r="AD28" s="34">
        <f t="shared" si="3"/>
        <v>0</v>
      </c>
      <c r="AE28" s="34">
        <f t="shared" si="3"/>
        <v>0.75</v>
      </c>
    </row>
    <row r="29" spans="1:31" ht="57.75" customHeight="1">
      <c r="A29" s="73"/>
      <c r="B29" s="50" t="s">
        <v>59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>
        <v>2.25</v>
      </c>
      <c r="AE29" s="34"/>
    </row>
    <row r="30" spans="1:31" ht="64.5" customHeight="1">
      <c r="A30" s="34"/>
      <c r="B30" s="64" t="s">
        <v>11</v>
      </c>
      <c r="C30" s="34">
        <f aca="true" t="shared" si="4" ref="C30:AC30">SUM(C13+C24+C28+C16)</f>
        <v>40</v>
      </c>
      <c r="D30" s="34">
        <f t="shared" si="4"/>
        <v>30</v>
      </c>
      <c r="E30" s="34">
        <f t="shared" si="4"/>
        <v>46.4</v>
      </c>
      <c r="F30" s="34">
        <f t="shared" si="4"/>
        <v>0</v>
      </c>
      <c r="G30" s="34">
        <f t="shared" si="4"/>
        <v>63</v>
      </c>
      <c r="H30" s="34">
        <f t="shared" si="4"/>
        <v>0</v>
      </c>
      <c r="I30" s="34">
        <f t="shared" si="4"/>
        <v>32</v>
      </c>
      <c r="J30" s="34">
        <f t="shared" si="4"/>
        <v>75.6</v>
      </c>
      <c r="K30" s="34">
        <f t="shared" si="4"/>
        <v>0</v>
      </c>
      <c r="L30" s="34">
        <f t="shared" si="4"/>
        <v>0</v>
      </c>
      <c r="M30" s="34">
        <f t="shared" si="4"/>
        <v>17</v>
      </c>
      <c r="N30" s="34">
        <f t="shared" si="4"/>
        <v>0</v>
      </c>
      <c r="O30" s="34">
        <f t="shared" si="4"/>
        <v>22.4</v>
      </c>
      <c r="P30" s="34">
        <f t="shared" si="4"/>
        <v>16.9</v>
      </c>
      <c r="Q30" s="34">
        <f t="shared" si="4"/>
        <v>5.6000000000000005</v>
      </c>
      <c r="R30" s="34">
        <f t="shared" si="4"/>
        <v>6.8</v>
      </c>
      <c r="S30" s="34">
        <f t="shared" si="4"/>
        <v>323</v>
      </c>
      <c r="T30" s="34">
        <f t="shared" si="4"/>
        <v>0</v>
      </c>
      <c r="U30" s="34">
        <f t="shared" si="4"/>
        <v>27</v>
      </c>
      <c r="V30" s="34">
        <f t="shared" si="4"/>
        <v>0</v>
      </c>
      <c r="W30" s="34">
        <f t="shared" si="4"/>
        <v>119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0.38</v>
      </c>
      <c r="AB30" s="34">
        <f t="shared" si="4"/>
        <v>0</v>
      </c>
      <c r="AC30" s="34">
        <f t="shared" si="4"/>
        <v>0.76</v>
      </c>
      <c r="AD30" s="34">
        <v>2.25</v>
      </c>
      <c r="AE30" s="34">
        <f>SUM(AE13+AE24+AE28+AE16)</f>
        <v>0.75</v>
      </c>
    </row>
    <row r="31" spans="1:31" ht="11.25" customHeight="1" hidden="1">
      <c r="A31" s="34"/>
      <c r="B31" s="6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57.75">
      <c r="A32" s="81" t="s">
        <v>75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ht="57.75" customHeight="1">
      <c r="A33" s="81" t="s">
        <v>12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ht="57.75" customHeight="1">
      <c r="A34" s="85" t="s">
        <v>100</v>
      </c>
      <c r="B34" s="81" t="s">
        <v>23</v>
      </c>
      <c r="C34" s="82" t="s">
        <v>102</v>
      </c>
      <c r="D34" s="82" t="s">
        <v>103</v>
      </c>
      <c r="E34" s="82" t="s">
        <v>104</v>
      </c>
      <c r="F34" s="82" t="s">
        <v>105</v>
      </c>
      <c r="G34" s="82" t="s">
        <v>119</v>
      </c>
      <c r="H34" s="82" t="s">
        <v>107</v>
      </c>
      <c r="I34" s="82" t="s">
        <v>108</v>
      </c>
      <c r="J34" s="82" t="s">
        <v>109</v>
      </c>
      <c r="K34" s="83" t="s">
        <v>55</v>
      </c>
      <c r="L34" s="82" t="s">
        <v>111</v>
      </c>
      <c r="M34" s="82" t="s">
        <v>112</v>
      </c>
      <c r="N34" s="82" t="s">
        <v>41</v>
      </c>
      <c r="O34" s="82" t="s">
        <v>42</v>
      </c>
      <c r="P34" s="82" t="s">
        <v>113</v>
      </c>
      <c r="Q34" s="82" t="s">
        <v>43</v>
      </c>
      <c r="R34" s="82" t="s">
        <v>114</v>
      </c>
      <c r="S34" s="82" t="s">
        <v>115</v>
      </c>
      <c r="T34" s="82" t="s">
        <v>152</v>
      </c>
      <c r="U34" s="82" t="s">
        <v>144</v>
      </c>
      <c r="V34" s="82" t="s">
        <v>122</v>
      </c>
      <c r="W34" s="82" t="s">
        <v>116</v>
      </c>
      <c r="X34" s="82" t="s">
        <v>120</v>
      </c>
      <c r="Y34" s="82" t="s">
        <v>44</v>
      </c>
      <c r="Z34" s="82" t="s">
        <v>45</v>
      </c>
      <c r="AA34" s="82" t="s">
        <v>47</v>
      </c>
      <c r="AB34" s="83" t="s">
        <v>51</v>
      </c>
      <c r="AC34" s="82" t="s">
        <v>56</v>
      </c>
      <c r="AD34" s="82" t="s">
        <v>46</v>
      </c>
      <c r="AE34" s="82" t="s">
        <v>57</v>
      </c>
    </row>
    <row r="35" spans="1:31" ht="409.5" customHeight="1">
      <c r="A35" s="85"/>
      <c r="B35" s="81"/>
      <c r="C35" s="82"/>
      <c r="D35" s="82"/>
      <c r="E35" s="82"/>
      <c r="F35" s="82"/>
      <c r="G35" s="82"/>
      <c r="H35" s="82"/>
      <c r="I35" s="82"/>
      <c r="J35" s="82"/>
      <c r="K35" s="84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4"/>
      <c r="AC35" s="82"/>
      <c r="AD35" s="82"/>
      <c r="AE35" s="82"/>
    </row>
    <row r="36" spans="1:31" ht="57.75">
      <c r="A36" s="73"/>
      <c r="B36" s="61"/>
      <c r="C36" s="61">
        <v>1</v>
      </c>
      <c r="D36" s="61">
        <v>2</v>
      </c>
      <c r="E36" s="73" t="s">
        <v>52</v>
      </c>
      <c r="F36" s="73">
        <v>4</v>
      </c>
      <c r="G36" s="73">
        <v>5</v>
      </c>
      <c r="H36" s="73">
        <v>6</v>
      </c>
      <c r="I36" s="73">
        <v>7</v>
      </c>
      <c r="J36" s="73">
        <v>8</v>
      </c>
      <c r="K36" s="73" t="s">
        <v>53</v>
      </c>
      <c r="L36" s="73">
        <v>10</v>
      </c>
      <c r="M36" s="73">
        <v>11</v>
      </c>
      <c r="N36" s="73">
        <v>12</v>
      </c>
      <c r="O36" s="73">
        <v>13</v>
      </c>
      <c r="P36" s="73">
        <v>14</v>
      </c>
      <c r="Q36" s="73">
        <v>15</v>
      </c>
      <c r="R36" s="73">
        <v>16</v>
      </c>
      <c r="S36" s="73">
        <v>17</v>
      </c>
      <c r="T36" s="73">
        <v>18</v>
      </c>
      <c r="U36" s="73">
        <v>19</v>
      </c>
      <c r="V36" s="73">
        <v>20</v>
      </c>
      <c r="W36" s="73">
        <v>21</v>
      </c>
      <c r="X36" s="73">
        <v>22</v>
      </c>
      <c r="Y36" s="73">
        <v>23</v>
      </c>
      <c r="Z36" s="73">
        <v>24</v>
      </c>
      <c r="AA36" s="73">
        <v>25</v>
      </c>
      <c r="AB36" s="73">
        <v>26</v>
      </c>
      <c r="AC36" s="73">
        <v>27</v>
      </c>
      <c r="AD36" s="73">
        <v>28</v>
      </c>
      <c r="AE36" s="73">
        <v>29</v>
      </c>
    </row>
    <row r="37" spans="1:31" ht="57.75">
      <c r="A37" s="81" t="s">
        <v>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ht="184.5" customHeight="1">
      <c r="A38" s="34">
        <v>10</v>
      </c>
      <c r="B38" s="67" t="s">
        <v>91</v>
      </c>
      <c r="C38" s="34"/>
      <c r="D38" s="34"/>
      <c r="E38" s="34"/>
      <c r="F38" s="34"/>
      <c r="G38" s="34">
        <v>15</v>
      </c>
      <c r="H38" s="34"/>
      <c r="I38" s="34"/>
      <c r="J38" s="34"/>
      <c r="K38" s="34"/>
      <c r="L38" s="34"/>
      <c r="M38" s="34"/>
      <c r="N38" s="34"/>
      <c r="O38" s="34">
        <v>3</v>
      </c>
      <c r="P38" s="34">
        <v>2</v>
      </c>
      <c r="Q38" s="34"/>
      <c r="R38" s="34"/>
      <c r="S38" s="34">
        <v>113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15.5">
      <c r="A39" s="34">
        <v>2</v>
      </c>
      <c r="B39" s="50" t="s">
        <v>62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>
        <v>4</v>
      </c>
      <c r="P39" s="34"/>
      <c r="Q39" s="34"/>
      <c r="R39" s="34"/>
      <c r="S39" s="34">
        <v>85</v>
      </c>
      <c r="T39" s="34"/>
      <c r="U39" s="34"/>
      <c r="V39" s="34"/>
      <c r="W39" s="34"/>
      <c r="X39" s="34"/>
      <c r="Y39" s="34"/>
      <c r="Z39" s="34"/>
      <c r="AA39" s="34"/>
      <c r="AB39" s="34">
        <v>1.5</v>
      </c>
      <c r="AC39" s="34"/>
      <c r="AD39" s="34"/>
      <c r="AE39" s="34"/>
    </row>
    <row r="40" spans="1:31" ht="57.75">
      <c r="A40" s="34">
        <v>3</v>
      </c>
      <c r="B40" s="50" t="s">
        <v>89</v>
      </c>
      <c r="C40" s="34">
        <v>20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>
        <v>8</v>
      </c>
      <c r="AA40" s="34"/>
      <c r="AB40" s="34"/>
      <c r="AC40" s="34"/>
      <c r="AD40" s="34"/>
      <c r="AE40" s="34"/>
    </row>
    <row r="41" spans="1:31" ht="57.75">
      <c r="A41" s="34"/>
      <c r="B41" s="50" t="s">
        <v>7</v>
      </c>
      <c r="C41" s="34">
        <f aca="true" t="shared" si="5" ref="C41:AE41">SUM(C38:C40)</f>
        <v>20</v>
      </c>
      <c r="D41" s="34">
        <f t="shared" si="5"/>
        <v>0</v>
      </c>
      <c r="E41" s="34">
        <f t="shared" si="5"/>
        <v>0</v>
      </c>
      <c r="F41" s="34">
        <f t="shared" si="5"/>
        <v>0</v>
      </c>
      <c r="G41" s="34">
        <f t="shared" si="5"/>
        <v>15</v>
      </c>
      <c r="H41" s="34">
        <f t="shared" si="5"/>
        <v>0</v>
      </c>
      <c r="I41" s="34">
        <f t="shared" si="5"/>
        <v>0</v>
      </c>
      <c r="J41" s="34">
        <f t="shared" si="5"/>
        <v>0</v>
      </c>
      <c r="K41" s="34">
        <f t="shared" si="5"/>
        <v>0</v>
      </c>
      <c r="L41" s="34">
        <f t="shared" si="5"/>
        <v>0</v>
      </c>
      <c r="M41" s="34">
        <f t="shared" si="5"/>
        <v>0</v>
      </c>
      <c r="N41" s="34">
        <f t="shared" si="5"/>
        <v>0</v>
      </c>
      <c r="O41" s="34">
        <f t="shared" si="5"/>
        <v>7</v>
      </c>
      <c r="P41" s="34">
        <f t="shared" si="5"/>
        <v>2</v>
      </c>
      <c r="Q41" s="34">
        <f t="shared" si="5"/>
        <v>0</v>
      </c>
      <c r="R41" s="34">
        <f t="shared" si="5"/>
        <v>0</v>
      </c>
      <c r="S41" s="34">
        <f t="shared" si="5"/>
        <v>198</v>
      </c>
      <c r="T41" s="34">
        <f t="shared" si="5"/>
        <v>0</v>
      </c>
      <c r="U41" s="34">
        <f t="shared" si="5"/>
        <v>0</v>
      </c>
      <c r="V41" s="34">
        <f>SUM(V38:V40)</f>
        <v>0</v>
      </c>
      <c r="W41" s="34">
        <f t="shared" si="5"/>
        <v>0</v>
      </c>
      <c r="X41" s="34">
        <f t="shared" si="5"/>
        <v>0</v>
      </c>
      <c r="Y41" s="34">
        <f t="shared" si="5"/>
        <v>0</v>
      </c>
      <c r="Z41" s="34">
        <f t="shared" si="5"/>
        <v>8</v>
      </c>
      <c r="AA41" s="34">
        <f t="shared" si="5"/>
        <v>0</v>
      </c>
      <c r="AB41" s="34">
        <f t="shared" si="5"/>
        <v>1.5</v>
      </c>
      <c r="AC41" s="34">
        <f t="shared" si="5"/>
        <v>0</v>
      </c>
      <c r="AD41" s="34">
        <f t="shared" si="5"/>
        <v>0</v>
      </c>
      <c r="AE41" s="34">
        <f t="shared" si="5"/>
        <v>0</v>
      </c>
    </row>
    <row r="42" spans="1:31" ht="57.75">
      <c r="A42" s="85" t="s">
        <v>50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</row>
    <row r="43" spans="1:31" ht="115.5" customHeight="1">
      <c r="A43" s="34" t="s">
        <v>163</v>
      </c>
      <c r="B43" s="50" t="s">
        <v>87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>
        <v>100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57.75">
      <c r="A44" s="34"/>
      <c r="B44" s="50" t="s">
        <v>29</v>
      </c>
      <c r="C44" s="34">
        <f aca="true" t="shared" si="6" ref="C44:AE44">SUM(C43:C43)</f>
        <v>0</v>
      </c>
      <c r="D44" s="34">
        <f t="shared" si="6"/>
        <v>0</v>
      </c>
      <c r="E44" s="34">
        <f t="shared" si="6"/>
        <v>0</v>
      </c>
      <c r="F44" s="34">
        <f t="shared" si="6"/>
        <v>0</v>
      </c>
      <c r="G44" s="34">
        <f t="shared" si="6"/>
        <v>0</v>
      </c>
      <c r="H44" s="34">
        <f t="shared" si="6"/>
        <v>0</v>
      </c>
      <c r="I44" s="34">
        <f t="shared" si="6"/>
        <v>0</v>
      </c>
      <c r="J44" s="34">
        <f t="shared" si="6"/>
        <v>0</v>
      </c>
      <c r="K44" s="34">
        <f t="shared" si="6"/>
        <v>0</v>
      </c>
      <c r="L44" s="34">
        <f t="shared" si="6"/>
        <v>0</v>
      </c>
      <c r="M44" s="34">
        <f t="shared" si="6"/>
        <v>0</v>
      </c>
      <c r="N44" s="34">
        <f t="shared" si="6"/>
        <v>0</v>
      </c>
      <c r="O44" s="34">
        <f t="shared" si="6"/>
        <v>0</v>
      </c>
      <c r="P44" s="34">
        <f t="shared" si="6"/>
        <v>0</v>
      </c>
      <c r="Q44" s="34">
        <f t="shared" si="6"/>
        <v>0</v>
      </c>
      <c r="R44" s="34">
        <f t="shared" si="6"/>
        <v>0</v>
      </c>
      <c r="S44" s="34">
        <f t="shared" si="6"/>
        <v>100</v>
      </c>
      <c r="T44" s="34">
        <f t="shared" si="6"/>
        <v>0</v>
      </c>
      <c r="U44" s="34">
        <f t="shared" si="6"/>
        <v>0</v>
      </c>
      <c r="V44" s="34">
        <f>SUM(V43:V43)</f>
        <v>0</v>
      </c>
      <c r="W44" s="34">
        <f t="shared" si="6"/>
        <v>0</v>
      </c>
      <c r="X44" s="34">
        <f t="shared" si="6"/>
        <v>0</v>
      </c>
      <c r="Y44" s="34">
        <f t="shared" si="6"/>
        <v>0</v>
      </c>
      <c r="Z44" s="34">
        <f t="shared" si="6"/>
        <v>0</v>
      </c>
      <c r="AA44" s="34">
        <f t="shared" si="6"/>
        <v>0</v>
      </c>
      <c r="AB44" s="34">
        <f t="shared" si="6"/>
        <v>0</v>
      </c>
      <c r="AC44" s="34">
        <f t="shared" si="6"/>
        <v>0</v>
      </c>
      <c r="AD44" s="34">
        <f t="shared" si="6"/>
        <v>0</v>
      </c>
      <c r="AE44" s="34">
        <f t="shared" si="6"/>
        <v>0</v>
      </c>
    </row>
    <row r="45" spans="1:31" ht="57.75">
      <c r="A45" s="85" t="s">
        <v>31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</row>
    <row r="46" spans="1:31" ht="222.75" customHeight="1">
      <c r="A46" s="34">
        <v>36</v>
      </c>
      <c r="B46" s="50" t="s">
        <v>153</v>
      </c>
      <c r="C46" s="34"/>
      <c r="D46" s="34"/>
      <c r="E46" s="34"/>
      <c r="F46" s="34"/>
      <c r="G46" s="34"/>
      <c r="H46" s="34"/>
      <c r="I46" s="34"/>
      <c r="J46" s="34">
        <v>40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ht="173.25">
      <c r="A47" s="34">
        <v>25</v>
      </c>
      <c r="B47" s="50" t="s">
        <v>38</v>
      </c>
      <c r="C47" s="34"/>
      <c r="D47" s="34"/>
      <c r="E47" s="34"/>
      <c r="F47" s="34"/>
      <c r="G47" s="34">
        <v>3.6</v>
      </c>
      <c r="H47" s="34"/>
      <c r="I47" s="34">
        <v>54</v>
      </c>
      <c r="J47" s="34">
        <v>25.2</v>
      </c>
      <c r="K47" s="34"/>
      <c r="L47" s="34"/>
      <c r="M47" s="34"/>
      <c r="N47" s="34"/>
      <c r="O47" s="34"/>
      <c r="P47" s="34"/>
      <c r="Q47" s="34">
        <v>1.8</v>
      </c>
      <c r="R47" s="34"/>
      <c r="S47" s="34"/>
      <c r="T47" s="34"/>
      <c r="U47" s="34">
        <v>27</v>
      </c>
      <c r="V47" s="34"/>
      <c r="W47" s="34"/>
      <c r="X47" s="34"/>
      <c r="Y47" s="34">
        <v>8</v>
      </c>
      <c r="Z47" s="34"/>
      <c r="AA47" s="34"/>
      <c r="AB47" s="34"/>
      <c r="AC47" s="34"/>
      <c r="AD47" s="34"/>
      <c r="AE47" s="34"/>
    </row>
    <row r="48" spans="1:31" ht="141">
      <c r="A48" s="41" t="s">
        <v>166</v>
      </c>
      <c r="B48" s="50" t="s">
        <v>92</v>
      </c>
      <c r="C48" s="34">
        <v>15</v>
      </c>
      <c r="D48" s="34"/>
      <c r="E48" s="34"/>
      <c r="F48" s="34"/>
      <c r="G48" s="34"/>
      <c r="H48" s="34"/>
      <c r="I48" s="34"/>
      <c r="J48" s="34">
        <v>5</v>
      </c>
      <c r="K48" s="34"/>
      <c r="L48" s="34"/>
      <c r="M48" s="34"/>
      <c r="N48" s="34"/>
      <c r="O48" s="34"/>
      <c r="P48" s="34"/>
      <c r="Q48" s="34">
        <v>4</v>
      </c>
      <c r="R48" s="34">
        <v>8</v>
      </c>
      <c r="S48" s="34">
        <v>8</v>
      </c>
      <c r="T48" s="34"/>
      <c r="U48" s="34"/>
      <c r="V48" s="34"/>
      <c r="W48" s="34"/>
      <c r="X48" s="34">
        <v>40</v>
      </c>
      <c r="Y48" s="34"/>
      <c r="Z48" s="34"/>
      <c r="AA48" s="34"/>
      <c r="AB48" s="34"/>
      <c r="AC48" s="34"/>
      <c r="AD48" s="34"/>
      <c r="AE48" s="34"/>
    </row>
    <row r="49" spans="1:31" ht="57.75">
      <c r="A49" s="34">
        <v>8</v>
      </c>
      <c r="B49" s="50" t="s">
        <v>79</v>
      </c>
      <c r="C49" s="34"/>
      <c r="D49" s="34"/>
      <c r="E49" s="34"/>
      <c r="F49" s="34"/>
      <c r="G49" s="34"/>
      <c r="H49" s="34"/>
      <c r="I49" s="34">
        <v>103</v>
      </c>
      <c r="J49" s="34"/>
      <c r="K49" s="34"/>
      <c r="L49" s="34"/>
      <c r="M49" s="34"/>
      <c r="N49" s="34"/>
      <c r="O49" s="34"/>
      <c r="P49" s="34">
        <v>5</v>
      </c>
      <c r="Q49" s="34"/>
      <c r="R49" s="34"/>
      <c r="S49" s="34">
        <v>20</v>
      </c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ht="222" customHeight="1">
      <c r="A50" s="34">
        <v>9</v>
      </c>
      <c r="B50" s="50" t="s">
        <v>101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>
        <v>17</v>
      </c>
      <c r="N50" s="34"/>
      <c r="O50" s="34">
        <v>4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ht="115.5">
      <c r="A51" s="34" t="s">
        <v>33</v>
      </c>
      <c r="B51" s="50" t="s">
        <v>54</v>
      </c>
      <c r="C51" s="34">
        <v>20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ht="115.5">
      <c r="A52" s="34" t="s">
        <v>33</v>
      </c>
      <c r="B52" s="50" t="s">
        <v>58</v>
      </c>
      <c r="C52" s="34"/>
      <c r="D52" s="34">
        <v>30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ht="57.75">
      <c r="A53" s="34"/>
      <c r="B53" s="50" t="s">
        <v>29</v>
      </c>
      <c r="C53" s="34">
        <f aca="true" t="shared" si="7" ref="C53:AE53">SUM(C46:C52)</f>
        <v>35</v>
      </c>
      <c r="D53" s="34">
        <f t="shared" si="7"/>
        <v>30</v>
      </c>
      <c r="E53" s="34">
        <f t="shared" si="7"/>
        <v>0</v>
      </c>
      <c r="F53" s="34">
        <f t="shared" si="7"/>
        <v>0</v>
      </c>
      <c r="G53" s="34">
        <f t="shared" si="7"/>
        <v>3.6</v>
      </c>
      <c r="H53" s="34">
        <f t="shared" si="7"/>
        <v>0</v>
      </c>
      <c r="I53" s="34">
        <f t="shared" si="7"/>
        <v>157</v>
      </c>
      <c r="J53" s="34">
        <f t="shared" si="7"/>
        <v>70.2</v>
      </c>
      <c r="K53" s="34">
        <f t="shared" si="7"/>
        <v>0</v>
      </c>
      <c r="L53" s="34">
        <f t="shared" si="7"/>
        <v>0</v>
      </c>
      <c r="M53" s="34">
        <f t="shared" si="7"/>
        <v>17</v>
      </c>
      <c r="N53" s="34">
        <f t="shared" si="7"/>
        <v>0</v>
      </c>
      <c r="O53" s="34">
        <f t="shared" si="7"/>
        <v>4</v>
      </c>
      <c r="P53" s="34">
        <f t="shared" si="7"/>
        <v>5</v>
      </c>
      <c r="Q53" s="34">
        <f t="shared" si="7"/>
        <v>5.8</v>
      </c>
      <c r="R53" s="34">
        <f t="shared" si="7"/>
        <v>8</v>
      </c>
      <c r="S53" s="34">
        <f t="shared" si="7"/>
        <v>28</v>
      </c>
      <c r="T53" s="34">
        <f t="shared" si="7"/>
        <v>0</v>
      </c>
      <c r="U53" s="34">
        <f t="shared" si="7"/>
        <v>27</v>
      </c>
      <c r="V53" s="34">
        <f>SUM(V46:V52)</f>
        <v>0</v>
      </c>
      <c r="W53" s="34">
        <f t="shared" si="7"/>
        <v>0</v>
      </c>
      <c r="X53" s="34">
        <f t="shared" si="7"/>
        <v>40</v>
      </c>
      <c r="Y53" s="34">
        <f t="shared" si="7"/>
        <v>8</v>
      </c>
      <c r="Z53" s="34">
        <f t="shared" si="7"/>
        <v>0</v>
      </c>
      <c r="AA53" s="34">
        <f t="shared" si="7"/>
        <v>0</v>
      </c>
      <c r="AB53" s="34">
        <f t="shared" si="7"/>
        <v>0</v>
      </c>
      <c r="AC53" s="34">
        <f t="shared" si="7"/>
        <v>0</v>
      </c>
      <c r="AD53" s="34">
        <f t="shared" si="7"/>
        <v>0</v>
      </c>
      <c r="AE53" s="34">
        <f t="shared" si="7"/>
        <v>0</v>
      </c>
    </row>
    <row r="54" spans="1:31" ht="57.75">
      <c r="A54" s="81" t="s">
        <v>28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31" ht="204.75" customHeight="1">
      <c r="A55" s="34">
        <v>22</v>
      </c>
      <c r="B55" s="50" t="s">
        <v>141</v>
      </c>
      <c r="C55" s="34">
        <v>6</v>
      </c>
      <c r="D55" s="34"/>
      <c r="E55" s="34">
        <v>10</v>
      </c>
      <c r="F55" s="34"/>
      <c r="G55" s="34"/>
      <c r="H55" s="34"/>
      <c r="I55" s="34"/>
      <c r="J55" s="34"/>
      <c r="K55" s="34"/>
      <c r="L55" s="34"/>
      <c r="M55" s="34"/>
      <c r="N55" s="34"/>
      <c r="O55" s="34">
        <v>7</v>
      </c>
      <c r="P55" s="34">
        <v>6</v>
      </c>
      <c r="Q55" s="34"/>
      <c r="R55" s="34">
        <v>4</v>
      </c>
      <c r="S55" s="34">
        <v>25</v>
      </c>
      <c r="T55" s="34">
        <v>118</v>
      </c>
      <c r="U55" s="34"/>
      <c r="V55" s="34"/>
      <c r="W55" s="34"/>
      <c r="X55" s="34"/>
      <c r="Y55" s="34">
        <v>6</v>
      </c>
      <c r="Z55" s="34"/>
      <c r="AA55" s="34"/>
      <c r="AB55" s="34"/>
      <c r="AC55" s="34"/>
      <c r="AD55" s="34"/>
      <c r="AE55" s="34"/>
    </row>
    <row r="56" spans="1:31" ht="57.75">
      <c r="A56" s="34">
        <v>13</v>
      </c>
      <c r="B56" s="50" t="s">
        <v>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>
        <v>4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>
        <v>0.38</v>
      </c>
      <c r="AB56" s="34"/>
      <c r="AC56" s="34"/>
      <c r="AD56" s="34"/>
      <c r="AE56" s="34"/>
    </row>
    <row r="57" spans="1:31" ht="57.75" customHeight="1">
      <c r="A57" s="73"/>
      <c r="B57" s="50" t="s">
        <v>7</v>
      </c>
      <c r="C57" s="34">
        <f>C55+C56</f>
        <v>6</v>
      </c>
      <c r="D57" s="34">
        <f aca="true" t="shared" si="8" ref="D57:AE57">D55+D56</f>
        <v>0</v>
      </c>
      <c r="E57" s="34">
        <f t="shared" si="8"/>
        <v>10</v>
      </c>
      <c r="F57" s="34">
        <f t="shared" si="8"/>
        <v>0</v>
      </c>
      <c r="G57" s="34">
        <f t="shared" si="8"/>
        <v>0</v>
      </c>
      <c r="H57" s="34">
        <f t="shared" si="8"/>
        <v>0</v>
      </c>
      <c r="I57" s="34">
        <f t="shared" si="8"/>
        <v>0</v>
      </c>
      <c r="J57" s="34">
        <f t="shared" si="8"/>
        <v>0</v>
      </c>
      <c r="K57" s="34">
        <f t="shared" si="8"/>
        <v>0</v>
      </c>
      <c r="L57" s="34">
        <f t="shared" si="8"/>
        <v>0</v>
      </c>
      <c r="M57" s="34">
        <f t="shared" si="8"/>
        <v>0</v>
      </c>
      <c r="N57" s="34">
        <f t="shared" si="8"/>
        <v>0</v>
      </c>
      <c r="O57" s="34">
        <f t="shared" si="8"/>
        <v>11</v>
      </c>
      <c r="P57" s="34">
        <f t="shared" si="8"/>
        <v>6</v>
      </c>
      <c r="Q57" s="34">
        <f t="shared" si="8"/>
        <v>0</v>
      </c>
      <c r="R57" s="34">
        <f t="shared" si="8"/>
        <v>4</v>
      </c>
      <c r="S57" s="34">
        <f t="shared" si="8"/>
        <v>25</v>
      </c>
      <c r="T57" s="34">
        <f t="shared" si="8"/>
        <v>118</v>
      </c>
      <c r="U57" s="34">
        <f t="shared" si="8"/>
        <v>0</v>
      </c>
      <c r="V57" s="34">
        <f t="shared" si="8"/>
        <v>0</v>
      </c>
      <c r="W57" s="34">
        <f t="shared" si="8"/>
        <v>0</v>
      </c>
      <c r="X57" s="34">
        <f t="shared" si="8"/>
        <v>0</v>
      </c>
      <c r="Y57" s="34">
        <f t="shared" si="8"/>
        <v>6</v>
      </c>
      <c r="Z57" s="34">
        <f t="shared" si="8"/>
        <v>0</v>
      </c>
      <c r="AA57" s="34">
        <f t="shared" si="8"/>
        <v>0.38</v>
      </c>
      <c r="AB57" s="34">
        <f t="shared" si="8"/>
        <v>0</v>
      </c>
      <c r="AC57" s="34">
        <f t="shared" si="8"/>
        <v>0</v>
      </c>
      <c r="AD57" s="34">
        <f t="shared" si="8"/>
        <v>0</v>
      </c>
      <c r="AE57" s="34">
        <f t="shared" si="8"/>
        <v>0</v>
      </c>
    </row>
    <row r="58" spans="1:31" ht="57.75" customHeight="1">
      <c r="A58" s="73"/>
      <c r="B58" s="50" t="s">
        <v>59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>
        <v>2.25</v>
      </c>
      <c r="AE58" s="34"/>
    </row>
    <row r="59" spans="1:31" s="6" customFormat="1" ht="67.5" customHeight="1">
      <c r="A59" s="34"/>
      <c r="B59" s="64" t="s">
        <v>11</v>
      </c>
      <c r="C59" s="69">
        <f aca="true" t="shared" si="9" ref="C59:AC59">SUM(C41+C53+C57+C44)</f>
        <v>61</v>
      </c>
      <c r="D59" s="69">
        <f t="shared" si="9"/>
        <v>30</v>
      </c>
      <c r="E59" s="69">
        <f t="shared" si="9"/>
        <v>10</v>
      </c>
      <c r="F59" s="69">
        <f t="shared" si="9"/>
        <v>0</v>
      </c>
      <c r="G59" s="69">
        <f t="shared" si="9"/>
        <v>18.6</v>
      </c>
      <c r="H59" s="69">
        <f t="shared" si="9"/>
        <v>0</v>
      </c>
      <c r="I59" s="69">
        <f t="shared" si="9"/>
        <v>157</v>
      </c>
      <c r="J59" s="69">
        <f t="shared" si="9"/>
        <v>70.2</v>
      </c>
      <c r="K59" s="69">
        <f t="shared" si="9"/>
        <v>0</v>
      </c>
      <c r="L59" s="69">
        <f t="shared" si="9"/>
        <v>0</v>
      </c>
      <c r="M59" s="69">
        <f t="shared" si="9"/>
        <v>17</v>
      </c>
      <c r="N59" s="69">
        <f t="shared" si="9"/>
        <v>0</v>
      </c>
      <c r="O59" s="69">
        <f t="shared" si="9"/>
        <v>22</v>
      </c>
      <c r="P59" s="69">
        <f t="shared" si="9"/>
        <v>13</v>
      </c>
      <c r="Q59" s="69">
        <f t="shared" si="9"/>
        <v>5.8</v>
      </c>
      <c r="R59" s="69">
        <f t="shared" si="9"/>
        <v>12</v>
      </c>
      <c r="S59" s="69">
        <f t="shared" si="9"/>
        <v>351</v>
      </c>
      <c r="T59" s="69">
        <f t="shared" si="9"/>
        <v>118</v>
      </c>
      <c r="U59" s="69">
        <f t="shared" si="9"/>
        <v>27</v>
      </c>
      <c r="V59" s="69">
        <f t="shared" si="9"/>
        <v>0</v>
      </c>
      <c r="W59" s="69">
        <f t="shared" si="9"/>
        <v>0</v>
      </c>
      <c r="X59" s="69">
        <f t="shared" si="9"/>
        <v>40</v>
      </c>
      <c r="Y59" s="69">
        <f t="shared" si="9"/>
        <v>14</v>
      </c>
      <c r="Z59" s="69">
        <f t="shared" si="9"/>
        <v>8</v>
      </c>
      <c r="AA59" s="69">
        <f t="shared" si="9"/>
        <v>0.38</v>
      </c>
      <c r="AB59" s="69">
        <f t="shared" si="9"/>
        <v>1.5</v>
      </c>
      <c r="AC59" s="69">
        <f t="shared" si="9"/>
        <v>0</v>
      </c>
      <c r="AD59" s="34">
        <v>2.25</v>
      </c>
      <c r="AE59" s="69">
        <f>SUM(AE41+AE53+AE57+AE44)</f>
        <v>0</v>
      </c>
    </row>
    <row r="60" spans="1:32" ht="57.75">
      <c r="A60" s="81" t="s">
        <v>75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23"/>
    </row>
    <row r="61" spans="1:32" ht="57.75">
      <c r="A61" s="81" t="s">
        <v>13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23"/>
    </row>
    <row r="62" spans="1:32" ht="57.75">
      <c r="A62" s="85" t="s">
        <v>100</v>
      </c>
      <c r="B62" s="81" t="s">
        <v>23</v>
      </c>
      <c r="C62" s="82" t="s">
        <v>102</v>
      </c>
      <c r="D62" s="82" t="s">
        <v>103</v>
      </c>
      <c r="E62" s="82" t="s">
        <v>104</v>
      </c>
      <c r="F62" s="82" t="s">
        <v>105</v>
      </c>
      <c r="G62" s="82" t="s">
        <v>119</v>
      </c>
      <c r="H62" s="82" t="s">
        <v>107</v>
      </c>
      <c r="I62" s="82" t="s">
        <v>108</v>
      </c>
      <c r="J62" s="82" t="s">
        <v>109</v>
      </c>
      <c r="K62" s="83" t="s">
        <v>55</v>
      </c>
      <c r="L62" s="82" t="s">
        <v>111</v>
      </c>
      <c r="M62" s="82" t="s">
        <v>112</v>
      </c>
      <c r="N62" s="82" t="s">
        <v>41</v>
      </c>
      <c r="O62" s="82" t="s">
        <v>42</v>
      </c>
      <c r="P62" s="82" t="s">
        <v>113</v>
      </c>
      <c r="Q62" s="82" t="s">
        <v>43</v>
      </c>
      <c r="R62" s="82" t="s">
        <v>114</v>
      </c>
      <c r="S62" s="82" t="s">
        <v>115</v>
      </c>
      <c r="T62" s="82" t="s">
        <v>152</v>
      </c>
      <c r="U62" s="82" t="s">
        <v>144</v>
      </c>
      <c r="V62" s="82" t="s">
        <v>122</v>
      </c>
      <c r="W62" s="82" t="s">
        <v>116</v>
      </c>
      <c r="X62" s="82" t="s">
        <v>120</v>
      </c>
      <c r="Y62" s="82" t="s">
        <v>44</v>
      </c>
      <c r="Z62" s="82" t="s">
        <v>45</v>
      </c>
      <c r="AA62" s="82" t="s">
        <v>47</v>
      </c>
      <c r="AB62" s="83" t="s">
        <v>51</v>
      </c>
      <c r="AC62" s="82" t="s">
        <v>56</v>
      </c>
      <c r="AD62" s="82" t="s">
        <v>46</v>
      </c>
      <c r="AE62" s="82" t="s">
        <v>57</v>
      </c>
      <c r="AF62" s="23"/>
    </row>
    <row r="63" spans="1:32" ht="348.75" customHeight="1">
      <c r="A63" s="85"/>
      <c r="B63" s="81"/>
      <c r="C63" s="82"/>
      <c r="D63" s="82"/>
      <c r="E63" s="82"/>
      <c r="F63" s="82"/>
      <c r="G63" s="82"/>
      <c r="H63" s="82"/>
      <c r="I63" s="82"/>
      <c r="J63" s="82"/>
      <c r="K63" s="84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4"/>
      <c r="AC63" s="82"/>
      <c r="AD63" s="82"/>
      <c r="AE63" s="82"/>
      <c r="AF63" s="23"/>
    </row>
    <row r="64" spans="1:32" ht="57.75">
      <c r="A64" s="73"/>
      <c r="B64" s="61"/>
      <c r="C64" s="61">
        <v>1</v>
      </c>
      <c r="D64" s="61">
        <v>2</v>
      </c>
      <c r="E64" s="73" t="s">
        <v>52</v>
      </c>
      <c r="F64" s="73">
        <v>4</v>
      </c>
      <c r="G64" s="73">
        <v>5</v>
      </c>
      <c r="H64" s="73">
        <v>6</v>
      </c>
      <c r="I64" s="73">
        <v>7</v>
      </c>
      <c r="J64" s="73">
        <v>8</v>
      </c>
      <c r="K64" s="73" t="s">
        <v>53</v>
      </c>
      <c r="L64" s="73">
        <v>10</v>
      </c>
      <c r="M64" s="73">
        <v>11</v>
      </c>
      <c r="N64" s="73">
        <v>12</v>
      </c>
      <c r="O64" s="73">
        <v>13</v>
      </c>
      <c r="P64" s="73">
        <v>14</v>
      </c>
      <c r="Q64" s="73">
        <v>15</v>
      </c>
      <c r="R64" s="73">
        <v>16</v>
      </c>
      <c r="S64" s="73">
        <v>17</v>
      </c>
      <c r="T64" s="73">
        <v>18</v>
      </c>
      <c r="U64" s="73">
        <v>19</v>
      </c>
      <c r="V64" s="73">
        <v>20</v>
      </c>
      <c r="W64" s="73">
        <v>21</v>
      </c>
      <c r="X64" s="73">
        <v>22</v>
      </c>
      <c r="Y64" s="73">
        <v>23</v>
      </c>
      <c r="Z64" s="73">
        <v>24</v>
      </c>
      <c r="AA64" s="73">
        <v>25</v>
      </c>
      <c r="AB64" s="73">
        <v>26</v>
      </c>
      <c r="AC64" s="73">
        <v>27</v>
      </c>
      <c r="AD64" s="73">
        <v>28</v>
      </c>
      <c r="AE64" s="73">
        <v>29</v>
      </c>
      <c r="AF64" s="23"/>
    </row>
    <row r="65" spans="1:32" ht="57.75">
      <c r="A65" s="81" t="s">
        <v>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23"/>
    </row>
    <row r="66" spans="1:32" ht="57.75">
      <c r="A66" s="62">
        <v>35</v>
      </c>
      <c r="B66" s="63" t="s">
        <v>94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>
        <v>5</v>
      </c>
      <c r="Q66" s="62">
        <v>3</v>
      </c>
      <c r="R66" s="62">
        <v>80</v>
      </c>
      <c r="S66" s="62">
        <v>115</v>
      </c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23"/>
    </row>
    <row r="67" spans="1:32" ht="173.25">
      <c r="A67" s="34">
        <v>36</v>
      </c>
      <c r="B67" s="50" t="s">
        <v>154</v>
      </c>
      <c r="C67" s="34"/>
      <c r="D67" s="34"/>
      <c r="E67" s="34"/>
      <c r="F67" s="34"/>
      <c r="G67" s="34"/>
      <c r="H67" s="34"/>
      <c r="I67" s="34"/>
      <c r="J67" s="34">
        <v>40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23"/>
    </row>
    <row r="68" spans="1:32" ht="57.75">
      <c r="A68" s="34">
        <v>15</v>
      </c>
      <c r="B68" s="50" t="s">
        <v>15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>
        <v>4</v>
      </c>
      <c r="P68" s="34"/>
      <c r="Q68" s="34"/>
      <c r="R68" s="34"/>
      <c r="S68" s="34">
        <v>85</v>
      </c>
      <c r="T68" s="34"/>
      <c r="U68" s="34"/>
      <c r="V68" s="34"/>
      <c r="W68" s="34"/>
      <c r="X68" s="34"/>
      <c r="Y68" s="34"/>
      <c r="Z68" s="34"/>
      <c r="AA68" s="34"/>
      <c r="AB68" s="34"/>
      <c r="AC68" s="34">
        <v>0.76</v>
      </c>
      <c r="AD68" s="34"/>
      <c r="AE68" s="34"/>
      <c r="AF68" s="23"/>
    </row>
    <row r="69" spans="1:32" ht="115.5">
      <c r="A69" s="34" t="s">
        <v>33</v>
      </c>
      <c r="B69" s="50" t="s">
        <v>54</v>
      </c>
      <c r="C69" s="34">
        <v>15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23"/>
    </row>
    <row r="70" spans="1:32" ht="57.75">
      <c r="A70" s="34"/>
      <c r="B70" s="50" t="s">
        <v>7</v>
      </c>
      <c r="C70" s="34">
        <f aca="true" t="shared" si="10" ref="C70:AE70">SUM(C66:C69)</f>
        <v>15</v>
      </c>
      <c r="D70" s="34">
        <f t="shared" si="10"/>
        <v>0</v>
      </c>
      <c r="E70" s="34">
        <f t="shared" si="10"/>
        <v>0</v>
      </c>
      <c r="F70" s="34">
        <f t="shared" si="10"/>
        <v>0</v>
      </c>
      <c r="G70" s="34">
        <f t="shared" si="10"/>
        <v>0</v>
      </c>
      <c r="H70" s="34">
        <f t="shared" si="10"/>
        <v>0</v>
      </c>
      <c r="I70" s="34">
        <f t="shared" si="10"/>
        <v>0</v>
      </c>
      <c r="J70" s="34">
        <f t="shared" si="10"/>
        <v>40</v>
      </c>
      <c r="K70" s="34">
        <f t="shared" si="10"/>
        <v>0</v>
      </c>
      <c r="L70" s="34">
        <f t="shared" si="10"/>
        <v>0</v>
      </c>
      <c r="M70" s="34">
        <f t="shared" si="10"/>
        <v>0</v>
      </c>
      <c r="N70" s="34">
        <f t="shared" si="10"/>
        <v>0</v>
      </c>
      <c r="O70" s="34">
        <f t="shared" si="10"/>
        <v>4</v>
      </c>
      <c r="P70" s="34">
        <f t="shared" si="10"/>
        <v>5</v>
      </c>
      <c r="Q70" s="34">
        <f t="shared" si="10"/>
        <v>3</v>
      </c>
      <c r="R70" s="34">
        <f t="shared" si="10"/>
        <v>80</v>
      </c>
      <c r="S70" s="34">
        <f t="shared" si="10"/>
        <v>200</v>
      </c>
      <c r="T70" s="34">
        <f t="shared" si="10"/>
        <v>0</v>
      </c>
      <c r="U70" s="34">
        <f t="shared" si="10"/>
        <v>0</v>
      </c>
      <c r="V70" s="34">
        <f t="shared" si="10"/>
        <v>0</v>
      </c>
      <c r="W70" s="34">
        <f t="shared" si="10"/>
        <v>0</v>
      </c>
      <c r="X70" s="34">
        <f t="shared" si="10"/>
        <v>0</v>
      </c>
      <c r="Y70" s="34">
        <f t="shared" si="10"/>
        <v>0</v>
      </c>
      <c r="Z70" s="34">
        <f t="shared" si="10"/>
        <v>0</v>
      </c>
      <c r="AA70" s="34">
        <f t="shared" si="10"/>
        <v>0</v>
      </c>
      <c r="AB70" s="34">
        <f t="shared" si="10"/>
        <v>0</v>
      </c>
      <c r="AC70" s="34">
        <f t="shared" si="10"/>
        <v>0.76</v>
      </c>
      <c r="AD70" s="34">
        <f t="shared" si="10"/>
        <v>0</v>
      </c>
      <c r="AE70" s="34">
        <f t="shared" si="10"/>
        <v>0</v>
      </c>
      <c r="AF70" s="23"/>
    </row>
    <row r="71" spans="1:32" ht="57.75">
      <c r="A71" s="85" t="s">
        <v>50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23"/>
    </row>
    <row r="72" spans="1:32" ht="115.5">
      <c r="A72" s="34" t="s">
        <v>33</v>
      </c>
      <c r="B72" s="50" t="s">
        <v>72</v>
      </c>
      <c r="C72" s="34"/>
      <c r="D72" s="34"/>
      <c r="E72" s="34"/>
      <c r="F72" s="34"/>
      <c r="G72" s="34"/>
      <c r="H72" s="34"/>
      <c r="I72" s="34"/>
      <c r="J72" s="34"/>
      <c r="K72" s="34">
        <v>190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23"/>
    </row>
    <row r="73" spans="1:32" ht="57.75">
      <c r="A73" s="34"/>
      <c r="B73" s="50" t="s">
        <v>29</v>
      </c>
      <c r="C73" s="34">
        <f>C72</f>
        <v>0</v>
      </c>
      <c r="D73" s="34">
        <f aca="true" t="shared" si="11" ref="D73:AE73">D72</f>
        <v>0</v>
      </c>
      <c r="E73" s="34">
        <f t="shared" si="11"/>
        <v>0</v>
      </c>
      <c r="F73" s="34">
        <f t="shared" si="11"/>
        <v>0</v>
      </c>
      <c r="G73" s="34">
        <f t="shared" si="11"/>
        <v>0</v>
      </c>
      <c r="H73" s="34">
        <f t="shared" si="11"/>
        <v>0</v>
      </c>
      <c r="I73" s="34">
        <f t="shared" si="11"/>
        <v>0</v>
      </c>
      <c r="J73" s="34">
        <f t="shared" si="11"/>
        <v>0</v>
      </c>
      <c r="K73" s="34">
        <f t="shared" si="11"/>
        <v>190</v>
      </c>
      <c r="L73" s="34">
        <f t="shared" si="11"/>
        <v>0</v>
      </c>
      <c r="M73" s="34">
        <f t="shared" si="11"/>
        <v>0</v>
      </c>
      <c r="N73" s="34">
        <f t="shared" si="11"/>
        <v>0</v>
      </c>
      <c r="O73" s="34">
        <f t="shared" si="11"/>
        <v>0</v>
      </c>
      <c r="P73" s="34">
        <f t="shared" si="11"/>
        <v>0</v>
      </c>
      <c r="Q73" s="34">
        <f t="shared" si="11"/>
        <v>0</v>
      </c>
      <c r="R73" s="34">
        <f t="shared" si="11"/>
        <v>0</v>
      </c>
      <c r="S73" s="34">
        <f t="shared" si="11"/>
        <v>0</v>
      </c>
      <c r="T73" s="34">
        <f t="shared" si="11"/>
        <v>0</v>
      </c>
      <c r="U73" s="34">
        <f t="shared" si="11"/>
        <v>0</v>
      </c>
      <c r="V73" s="34">
        <f t="shared" si="11"/>
        <v>0</v>
      </c>
      <c r="W73" s="34">
        <f t="shared" si="11"/>
        <v>0</v>
      </c>
      <c r="X73" s="34">
        <f t="shared" si="11"/>
        <v>0</v>
      </c>
      <c r="Y73" s="34">
        <f t="shared" si="11"/>
        <v>0</v>
      </c>
      <c r="Z73" s="34">
        <f t="shared" si="11"/>
        <v>0</v>
      </c>
      <c r="AA73" s="34">
        <f t="shared" si="11"/>
        <v>0</v>
      </c>
      <c r="AB73" s="34">
        <f t="shared" si="11"/>
        <v>0</v>
      </c>
      <c r="AC73" s="34">
        <f t="shared" si="11"/>
        <v>0</v>
      </c>
      <c r="AD73" s="34">
        <f t="shared" si="11"/>
        <v>0</v>
      </c>
      <c r="AE73" s="34">
        <f t="shared" si="11"/>
        <v>0</v>
      </c>
      <c r="AF73" s="23"/>
    </row>
    <row r="74" spans="1:32" ht="57.75">
      <c r="A74" s="85" t="s">
        <v>31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23"/>
    </row>
    <row r="75" spans="1:32" ht="173.25">
      <c r="A75" s="62">
        <v>18</v>
      </c>
      <c r="B75" s="63" t="s">
        <v>139</v>
      </c>
      <c r="C75" s="62"/>
      <c r="D75" s="62"/>
      <c r="E75" s="62"/>
      <c r="F75" s="62"/>
      <c r="G75" s="62"/>
      <c r="H75" s="62"/>
      <c r="I75" s="62"/>
      <c r="J75" s="62">
        <v>40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23"/>
    </row>
    <row r="76" spans="1:32" ht="173.25">
      <c r="A76" s="34">
        <v>48</v>
      </c>
      <c r="B76" s="50" t="s">
        <v>71</v>
      </c>
      <c r="C76" s="34"/>
      <c r="D76" s="34"/>
      <c r="E76" s="34"/>
      <c r="F76" s="34"/>
      <c r="G76" s="34">
        <v>7</v>
      </c>
      <c r="H76" s="34"/>
      <c r="I76" s="34">
        <v>18</v>
      </c>
      <c r="J76" s="34">
        <v>39.6</v>
      </c>
      <c r="K76" s="34"/>
      <c r="L76" s="34"/>
      <c r="M76" s="34"/>
      <c r="N76" s="34"/>
      <c r="O76" s="34"/>
      <c r="P76" s="34"/>
      <c r="Q76" s="34">
        <v>1.8</v>
      </c>
      <c r="R76" s="34"/>
      <c r="S76" s="34"/>
      <c r="T76" s="34"/>
      <c r="U76" s="34">
        <v>27</v>
      </c>
      <c r="V76" s="34"/>
      <c r="W76" s="34"/>
      <c r="X76" s="34"/>
      <c r="Y76" s="34">
        <v>8</v>
      </c>
      <c r="Z76" s="34"/>
      <c r="AA76" s="34"/>
      <c r="AB76" s="34"/>
      <c r="AC76" s="34"/>
      <c r="AD76" s="34"/>
      <c r="AE76" s="34"/>
      <c r="AF76" s="23"/>
    </row>
    <row r="77" spans="1:32" ht="57.75">
      <c r="A77" s="62">
        <v>33</v>
      </c>
      <c r="B77" s="63" t="s">
        <v>93</v>
      </c>
      <c r="C77" s="62"/>
      <c r="D77" s="62"/>
      <c r="E77" s="62">
        <v>2</v>
      </c>
      <c r="F77" s="62"/>
      <c r="G77" s="62"/>
      <c r="H77" s="62"/>
      <c r="I77" s="62"/>
      <c r="J77" s="62">
        <v>5</v>
      </c>
      <c r="K77" s="62"/>
      <c r="L77" s="62"/>
      <c r="M77" s="62"/>
      <c r="N77" s="62"/>
      <c r="O77" s="62"/>
      <c r="P77" s="62"/>
      <c r="Q77" s="62">
        <v>3</v>
      </c>
      <c r="R77" s="62"/>
      <c r="S77" s="62"/>
      <c r="T77" s="62"/>
      <c r="U77" s="62">
        <v>50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23"/>
    </row>
    <row r="78" spans="1:32" ht="115.5">
      <c r="A78" s="34">
        <v>26</v>
      </c>
      <c r="B78" s="50" t="s">
        <v>132</v>
      </c>
      <c r="C78" s="34"/>
      <c r="D78" s="34"/>
      <c r="E78" s="34"/>
      <c r="F78" s="34"/>
      <c r="G78" s="34"/>
      <c r="H78" s="34">
        <v>25</v>
      </c>
      <c r="I78" s="34"/>
      <c r="J78" s="34">
        <v>57</v>
      </c>
      <c r="K78" s="34"/>
      <c r="L78" s="34"/>
      <c r="M78" s="34"/>
      <c r="N78" s="34"/>
      <c r="O78" s="34"/>
      <c r="P78" s="34">
        <v>3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23"/>
    </row>
    <row r="79" spans="1:32" ht="57.75">
      <c r="A79" s="34">
        <v>20</v>
      </c>
      <c r="B79" s="50" t="s">
        <v>124</v>
      </c>
      <c r="C79" s="34"/>
      <c r="D79" s="34"/>
      <c r="E79" s="34"/>
      <c r="F79" s="34">
        <v>7.5</v>
      </c>
      <c r="G79" s="34"/>
      <c r="H79" s="34"/>
      <c r="I79" s="34"/>
      <c r="J79" s="34"/>
      <c r="K79" s="34"/>
      <c r="L79" s="34">
        <v>15</v>
      </c>
      <c r="M79" s="34"/>
      <c r="N79" s="34"/>
      <c r="O79" s="34">
        <v>4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23"/>
    </row>
    <row r="80" spans="1:31" ht="115.5">
      <c r="A80" s="34" t="s">
        <v>33</v>
      </c>
      <c r="B80" s="50" t="s">
        <v>54</v>
      </c>
      <c r="C80" s="34">
        <v>20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ht="115.5">
      <c r="A81" s="34" t="s">
        <v>33</v>
      </c>
      <c r="B81" s="50" t="s">
        <v>58</v>
      </c>
      <c r="C81" s="34"/>
      <c r="D81" s="34">
        <v>30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ht="57.75">
      <c r="A82" s="34"/>
      <c r="B82" s="50" t="s">
        <v>7</v>
      </c>
      <c r="C82" s="34">
        <f aca="true" t="shared" si="12" ref="C82:AE82">SUM(C75:C81)</f>
        <v>20</v>
      </c>
      <c r="D82" s="34">
        <f t="shared" si="12"/>
        <v>30</v>
      </c>
      <c r="E82" s="34">
        <f t="shared" si="12"/>
        <v>2</v>
      </c>
      <c r="F82" s="34">
        <f t="shared" si="12"/>
        <v>7.5</v>
      </c>
      <c r="G82" s="34">
        <f t="shared" si="12"/>
        <v>7</v>
      </c>
      <c r="H82" s="34">
        <f t="shared" si="12"/>
        <v>25</v>
      </c>
      <c r="I82" s="34">
        <f t="shared" si="12"/>
        <v>18</v>
      </c>
      <c r="J82" s="34">
        <f t="shared" si="12"/>
        <v>141.6</v>
      </c>
      <c r="K82" s="34">
        <f t="shared" si="12"/>
        <v>0</v>
      </c>
      <c r="L82" s="34">
        <f t="shared" si="12"/>
        <v>15</v>
      </c>
      <c r="M82" s="34">
        <f t="shared" si="12"/>
        <v>0</v>
      </c>
      <c r="N82" s="34">
        <f t="shared" si="12"/>
        <v>0</v>
      </c>
      <c r="O82" s="34">
        <f t="shared" si="12"/>
        <v>4</v>
      </c>
      <c r="P82" s="34">
        <f t="shared" si="12"/>
        <v>3</v>
      </c>
      <c r="Q82" s="34">
        <f t="shared" si="12"/>
        <v>4.8</v>
      </c>
      <c r="R82" s="34">
        <f t="shared" si="12"/>
        <v>0</v>
      </c>
      <c r="S82" s="34">
        <f t="shared" si="12"/>
        <v>0</v>
      </c>
      <c r="T82" s="34">
        <f t="shared" si="12"/>
        <v>0</v>
      </c>
      <c r="U82" s="34">
        <f t="shared" si="12"/>
        <v>77</v>
      </c>
      <c r="V82" s="34">
        <f t="shared" si="12"/>
        <v>0</v>
      </c>
      <c r="W82" s="34">
        <f t="shared" si="12"/>
        <v>0</v>
      </c>
      <c r="X82" s="34">
        <f t="shared" si="12"/>
        <v>0</v>
      </c>
      <c r="Y82" s="34">
        <f t="shared" si="12"/>
        <v>8</v>
      </c>
      <c r="Z82" s="34">
        <f t="shared" si="12"/>
        <v>0</v>
      </c>
      <c r="AA82" s="34">
        <f t="shared" si="12"/>
        <v>0</v>
      </c>
      <c r="AB82" s="34">
        <f t="shared" si="12"/>
        <v>0</v>
      </c>
      <c r="AC82" s="34">
        <f t="shared" si="12"/>
        <v>0</v>
      </c>
      <c r="AD82" s="34">
        <f t="shared" si="12"/>
        <v>0</v>
      </c>
      <c r="AE82" s="34">
        <f t="shared" si="12"/>
        <v>0</v>
      </c>
    </row>
    <row r="83" spans="1:31" ht="57.75">
      <c r="A83" s="85" t="s">
        <v>28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</row>
    <row r="84" spans="1:31" ht="173.25">
      <c r="A84" s="62" t="s">
        <v>33</v>
      </c>
      <c r="B84" s="63" t="s">
        <v>135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>
        <v>30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ht="57.75">
      <c r="A85" s="34">
        <v>17</v>
      </c>
      <c r="B85" s="50" t="s">
        <v>99</v>
      </c>
      <c r="C85" s="34"/>
      <c r="D85" s="34"/>
      <c r="E85" s="34"/>
      <c r="F85" s="34"/>
      <c r="G85" s="34"/>
      <c r="H85" s="34"/>
      <c r="I85" s="34"/>
      <c r="J85" s="34"/>
      <c r="K85" s="34"/>
      <c r="L85" s="34">
        <v>160</v>
      </c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ht="57.75">
      <c r="A86" s="34">
        <v>29</v>
      </c>
      <c r="B86" s="50" t="s">
        <v>10</v>
      </c>
      <c r="C86" s="34"/>
      <c r="D86" s="34"/>
      <c r="E86" s="34"/>
      <c r="F86" s="34"/>
      <c r="G86" s="34"/>
      <c r="H86" s="34"/>
      <c r="I86" s="34"/>
      <c r="J86" s="34"/>
      <c r="K86" s="34"/>
      <c r="L86" s="34">
        <v>4</v>
      </c>
      <c r="M86" s="34"/>
      <c r="N86" s="34"/>
      <c r="O86" s="34">
        <v>4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>
        <v>0.38</v>
      </c>
      <c r="AB86" s="34"/>
      <c r="AC86" s="34"/>
      <c r="AD86" s="34"/>
      <c r="AE86" s="34"/>
    </row>
    <row r="87" spans="1:31" ht="57.75">
      <c r="A87" s="34"/>
      <c r="B87" s="50" t="s">
        <v>7</v>
      </c>
      <c r="C87" s="34">
        <f aca="true" t="shared" si="13" ref="C87:AE87">SUM(C84:C86)</f>
        <v>0</v>
      </c>
      <c r="D87" s="34">
        <f t="shared" si="13"/>
        <v>0</v>
      </c>
      <c r="E87" s="34">
        <f t="shared" si="13"/>
        <v>0</v>
      </c>
      <c r="F87" s="34">
        <f t="shared" si="13"/>
        <v>0</v>
      </c>
      <c r="G87" s="34">
        <f t="shared" si="13"/>
        <v>0</v>
      </c>
      <c r="H87" s="34">
        <f t="shared" si="13"/>
        <v>0</v>
      </c>
      <c r="I87" s="34">
        <f t="shared" si="13"/>
        <v>0</v>
      </c>
      <c r="J87" s="34">
        <f t="shared" si="13"/>
        <v>0</v>
      </c>
      <c r="K87" s="34">
        <f t="shared" si="13"/>
        <v>0</v>
      </c>
      <c r="L87" s="34">
        <f t="shared" si="13"/>
        <v>164</v>
      </c>
      <c r="M87" s="34">
        <f t="shared" si="13"/>
        <v>0</v>
      </c>
      <c r="N87" s="34">
        <f t="shared" si="13"/>
        <v>30</v>
      </c>
      <c r="O87" s="34">
        <f t="shared" si="13"/>
        <v>4</v>
      </c>
      <c r="P87" s="34">
        <f t="shared" si="13"/>
        <v>0</v>
      </c>
      <c r="Q87" s="34">
        <f t="shared" si="13"/>
        <v>0</v>
      </c>
      <c r="R87" s="34">
        <f t="shared" si="13"/>
        <v>0</v>
      </c>
      <c r="S87" s="34">
        <f t="shared" si="13"/>
        <v>0</v>
      </c>
      <c r="T87" s="34">
        <f t="shared" si="13"/>
        <v>0</v>
      </c>
      <c r="U87" s="34">
        <f t="shared" si="13"/>
        <v>0</v>
      </c>
      <c r="V87" s="34">
        <f t="shared" si="13"/>
        <v>0</v>
      </c>
      <c r="W87" s="34">
        <f t="shared" si="13"/>
        <v>0</v>
      </c>
      <c r="X87" s="34">
        <f t="shared" si="13"/>
        <v>0</v>
      </c>
      <c r="Y87" s="34">
        <f t="shared" si="13"/>
        <v>0</v>
      </c>
      <c r="Z87" s="34">
        <f t="shared" si="13"/>
        <v>0</v>
      </c>
      <c r="AA87" s="34">
        <f t="shared" si="13"/>
        <v>0.38</v>
      </c>
      <c r="AB87" s="34">
        <f t="shared" si="13"/>
        <v>0</v>
      </c>
      <c r="AC87" s="34">
        <f t="shared" si="13"/>
        <v>0</v>
      </c>
      <c r="AD87" s="34">
        <f t="shared" si="13"/>
        <v>0</v>
      </c>
      <c r="AE87" s="34">
        <f t="shared" si="13"/>
        <v>0</v>
      </c>
    </row>
    <row r="88" spans="1:31" s="6" customFormat="1" ht="115.5">
      <c r="A88" s="73"/>
      <c r="B88" s="50" t="s">
        <v>59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>
        <v>2.25</v>
      </c>
      <c r="AE88" s="34"/>
    </row>
    <row r="89" spans="1:31" ht="57.75">
      <c r="A89" s="34"/>
      <c r="B89" s="64" t="s">
        <v>11</v>
      </c>
      <c r="C89" s="34">
        <f aca="true" t="shared" si="14" ref="C89:AC89">SUM(C70+C82+C87+C73)</f>
        <v>35</v>
      </c>
      <c r="D89" s="34">
        <f t="shared" si="14"/>
        <v>30</v>
      </c>
      <c r="E89" s="34">
        <f t="shared" si="14"/>
        <v>2</v>
      </c>
      <c r="F89" s="34">
        <f t="shared" si="14"/>
        <v>7.5</v>
      </c>
      <c r="G89" s="34">
        <f t="shared" si="14"/>
        <v>7</v>
      </c>
      <c r="H89" s="34">
        <f t="shared" si="14"/>
        <v>25</v>
      </c>
      <c r="I89" s="34">
        <f t="shared" si="14"/>
        <v>18</v>
      </c>
      <c r="J89" s="34">
        <f t="shared" si="14"/>
        <v>181.6</v>
      </c>
      <c r="K89" s="34">
        <f t="shared" si="14"/>
        <v>190</v>
      </c>
      <c r="L89" s="34">
        <f t="shared" si="14"/>
        <v>179</v>
      </c>
      <c r="M89" s="34">
        <f t="shared" si="14"/>
        <v>0</v>
      </c>
      <c r="N89" s="34">
        <f t="shared" si="14"/>
        <v>30</v>
      </c>
      <c r="O89" s="34">
        <f t="shared" si="14"/>
        <v>12</v>
      </c>
      <c r="P89" s="34">
        <f t="shared" si="14"/>
        <v>8</v>
      </c>
      <c r="Q89" s="34">
        <f t="shared" si="14"/>
        <v>7.8</v>
      </c>
      <c r="R89" s="34">
        <f t="shared" si="14"/>
        <v>80</v>
      </c>
      <c r="S89" s="34">
        <f t="shared" si="14"/>
        <v>200</v>
      </c>
      <c r="T89" s="34">
        <f t="shared" si="14"/>
        <v>0</v>
      </c>
      <c r="U89" s="34">
        <f t="shared" si="14"/>
        <v>77</v>
      </c>
      <c r="V89" s="34">
        <f t="shared" si="14"/>
        <v>0</v>
      </c>
      <c r="W89" s="34">
        <f t="shared" si="14"/>
        <v>0</v>
      </c>
      <c r="X89" s="34">
        <f t="shared" si="14"/>
        <v>0</v>
      </c>
      <c r="Y89" s="34">
        <f t="shared" si="14"/>
        <v>8</v>
      </c>
      <c r="Z89" s="34">
        <f t="shared" si="14"/>
        <v>0</v>
      </c>
      <c r="AA89" s="34">
        <f t="shared" si="14"/>
        <v>0.38</v>
      </c>
      <c r="AB89" s="34">
        <f t="shared" si="14"/>
        <v>0</v>
      </c>
      <c r="AC89" s="34">
        <f t="shared" si="14"/>
        <v>0.76</v>
      </c>
      <c r="AD89" s="34">
        <v>2.25</v>
      </c>
      <c r="AE89" s="34">
        <f>SUM(AE70+AE82+AE87+AE73)</f>
        <v>0</v>
      </c>
    </row>
    <row r="90" spans="1:31" ht="57.75">
      <c r="A90" s="81" t="s">
        <v>75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</row>
    <row r="91" spans="1:31" ht="57.75">
      <c r="A91" s="81" t="s">
        <v>14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1:31" ht="57.75">
      <c r="A92" s="85" t="s">
        <v>100</v>
      </c>
      <c r="B92" s="81" t="s">
        <v>23</v>
      </c>
      <c r="C92" s="82" t="s">
        <v>102</v>
      </c>
      <c r="D92" s="82" t="s">
        <v>103</v>
      </c>
      <c r="E92" s="82" t="s">
        <v>104</v>
      </c>
      <c r="F92" s="82" t="s">
        <v>105</v>
      </c>
      <c r="G92" s="82" t="s">
        <v>119</v>
      </c>
      <c r="H92" s="82" t="s">
        <v>107</v>
      </c>
      <c r="I92" s="82" t="s">
        <v>108</v>
      </c>
      <c r="J92" s="82" t="s">
        <v>109</v>
      </c>
      <c r="K92" s="83" t="s">
        <v>55</v>
      </c>
      <c r="L92" s="82" t="s">
        <v>111</v>
      </c>
      <c r="M92" s="82" t="s">
        <v>112</v>
      </c>
      <c r="N92" s="82" t="s">
        <v>41</v>
      </c>
      <c r="O92" s="82" t="s">
        <v>42</v>
      </c>
      <c r="P92" s="82" t="s">
        <v>113</v>
      </c>
      <c r="Q92" s="82" t="s">
        <v>43</v>
      </c>
      <c r="R92" s="82" t="s">
        <v>114</v>
      </c>
      <c r="S92" s="82" t="s">
        <v>115</v>
      </c>
      <c r="T92" s="82" t="s">
        <v>152</v>
      </c>
      <c r="U92" s="82" t="s">
        <v>144</v>
      </c>
      <c r="V92" s="82" t="s">
        <v>122</v>
      </c>
      <c r="W92" s="82" t="s">
        <v>116</v>
      </c>
      <c r="X92" s="82" t="s">
        <v>120</v>
      </c>
      <c r="Y92" s="82" t="s">
        <v>44</v>
      </c>
      <c r="Z92" s="82" t="s">
        <v>45</v>
      </c>
      <c r="AA92" s="82" t="s">
        <v>47</v>
      </c>
      <c r="AB92" s="83" t="s">
        <v>51</v>
      </c>
      <c r="AC92" s="82" t="s">
        <v>56</v>
      </c>
      <c r="AD92" s="82" t="s">
        <v>46</v>
      </c>
      <c r="AE92" s="82" t="s">
        <v>57</v>
      </c>
    </row>
    <row r="93" spans="1:31" ht="409.5" customHeight="1">
      <c r="A93" s="85"/>
      <c r="B93" s="81"/>
      <c r="C93" s="82"/>
      <c r="D93" s="82"/>
      <c r="E93" s="82"/>
      <c r="F93" s="82"/>
      <c r="G93" s="82"/>
      <c r="H93" s="82"/>
      <c r="I93" s="82"/>
      <c r="J93" s="82"/>
      <c r="K93" s="84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4"/>
      <c r="AC93" s="82"/>
      <c r="AD93" s="82"/>
      <c r="AE93" s="82"/>
    </row>
    <row r="94" spans="1:31" ht="57.75">
      <c r="A94" s="73"/>
      <c r="B94" s="61"/>
      <c r="C94" s="61">
        <v>1</v>
      </c>
      <c r="D94" s="61">
        <v>2</v>
      </c>
      <c r="E94" s="73" t="s">
        <v>52</v>
      </c>
      <c r="F94" s="73">
        <v>4</v>
      </c>
      <c r="G94" s="73">
        <v>5</v>
      </c>
      <c r="H94" s="73">
        <v>6</v>
      </c>
      <c r="I94" s="73">
        <v>7</v>
      </c>
      <c r="J94" s="73">
        <v>8</v>
      </c>
      <c r="K94" s="73" t="s">
        <v>53</v>
      </c>
      <c r="L94" s="73">
        <v>10</v>
      </c>
      <c r="M94" s="73">
        <v>11</v>
      </c>
      <c r="N94" s="73">
        <v>12</v>
      </c>
      <c r="O94" s="73">
        <v>13</v>
      </c>
      <c r="P94" s="73">
        <v>14</v>
      </c>
      <c r="Q94" s="73">
        <v>15</v>
      </c>
      <c r="R94" s="73">
        <v>16</v>
      </c>
      <c r="S94" s="73">
        <v>17</v>
      </c>
      <c r="T94" s="73">
        <v>18</v>
      </c>
      <c r="U94" s="73">
        <v>19</v>
      </c>
      <c r="V94" s="73">
        <v>20</v>
      </c>
      <c r="W94" s="73">
        <v>21</v>
      </c>
      <c r="X94" s="73">
        <v>22</v>
      </c>
      <c r="Y94" s="73">
        <v>23</v>
      </c>
      <c r="Z94" s="73">
        <v>24</v>
      </c>
      <c r="AA94" s="73">
        <v>25</v>
      </c>
      <c r="AB94" s="73">
        <v>26</v>
      </c>
      <c r="AC94" s="73">
        <v>27</v>
      </c>
      <c r="AD94" s="73">
        <v>28</v>
      </c>
      <c r="AE94" s="73">
        <v>29</v>
      </c>
    </row>
    <row r="95" spans="1:31" ht="57.75">
      <c r="A95" s="81" t="s">
        <v>6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</row>
    <row r="96" spans="1:31" ht="57.75">
      <c r="A96" s="34">
        <v>14</v>
      </c>
      <c r="B96" s="67" t="s">
        <v>81</v>
      </c>
      <c r="C96" s="34"/>
      <c r="D96" s="34"/>
      <c r="E96" s="34"/>
      <c r="F96" s="34"/>
      <c r="G96" s="34">
        <v>23</v>
      </c>
      <c r="H96" s="34"/>
      <c r="I96" s="34"/>
      <c r="J96" s="34"/>
      <c r="K96" s="34"/>
      <c r="L96" s="34"/>
      <c r="M96" s="34"/>
      <c r="N96" s="34"/>
      <c r="O96" s="34">
        <v>3</v>
      </c>
      <c r="P96" s="34">
        <v>2</v>
      </c>
      <c r="Q96" s="34"/>
      <c r="R96" s="34"/>
      <c r="S96" s="34">
        <v>113</v>
      </c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ht="115.5">
      <c r="A97" s="34">
        <v>2</v>
      </c>
      <c r="B97" s="50" t="s">
        <v>62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>
        <v>4</v>
      </c>
      <c r="P97" s="34"/>
      <c r="Q97" s="34"/>
      <c r="R97" s="34"/>
      <c r="S97" s="34">
        <v>85</v>
      </c>
      <c r="T97" s="34"/>
      <c r="U97" s="34"/>
      <c r="V97" s="34"/>
      <c r="W97" s="34"/>
      <c r="X97" s="34"/>
      <c r="Y97" s="34"/>
      <c r="Z97" s="34"/>
      <c r="AA97" s="34"/>
      <c r="AB97" s="34">
        <v>1.5</v>
      </c>
      <c r="AC97" s="34"/>
      <c r="AD97" s="34"/>
      <c r="AE97" s="34"/>
    </row>
    <row r="98" spans="1:31" ht="57.75">
      <c r="A98" s="34">
        <v>16</v>
      </c>
      <c r="B98" s="50" t="s">
        <v>37</v>
      </c>
      <c r="C98" s="34">
        <v>20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>
        <v>6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ht="57.75">
      <c r="A99" s="34"/>
      <c r="B99" s="50" t="s">
        <v>7</v>
      </c>
      <c r="C99" s="34">
        <f aca="true" t="shared" si="15" ref="C99:AE99">SUM(C96+C97+C98)</f>
        <v>20</v>
      </c>
      <c r="D99" s="34">
        <f t="shared" si="15"/>
        <v>0</v>
      </c>
      <c r="E99" s="34">
        <f t="shared" si="15"/>
        <v>0</v>
      </c>
      <c r="F99" s="34">
        <f t="shared" si="15"/>
        <v>0</v>
      </c>
      <c r="G99" s="34">
        <f t="shared" si="15"/>
        <v>23</v>
      </c>
      <c r="H99" s="34">
        <f t="shared" si="15"/>
        <v>0</v>
      </c>
      <c r="I99" s="34">
        <f t="shared" si="15"/>
        <v>0</v>
      </c>
      <c r="J99" s="34">
        <f t="shared" si="15"/>
        <v>0</v>
      </c>
      <c r="K99" s="34">
        <f t="shared" si="15"/>
        <v>0</v>
      </c>
      <c r="L99" s="34">
        <f t="shared" si="15"/>
        <v>0</v>
      </c>
      <c r="M99" s="34">
        <f t="shared" si="15"/>
        <v>0</v>
      </c>
      <c r="N99" s="34">
        <f t="shared" si="15"/>
        <v>0</v>
      </c>
      <c r="O99" s="34">
        <f t="shared" si="15"/>
        <v>7</v>
      </c>
      <c r="P99" s="34">
        <f t="shared" si="15"/>
        <v>8</v>
      </c>
      <c r="Q99" s="34">
        <f t="shared" si="15"/>
        <v>0</v>
      </c>
      <c r="R99" s="34">
        <f t="shared" si="15"/>
        <v>0</v>
      </c>
      <c r="S99" s="34">
        <f t="shared" si="15"/>
        <v>198</v>
      </c>
      <c r="T99" s="34">
        <f t="shared" si="15"/>
        <v>0</v>
      </c>
      <c r="U99" s="34">
        <f t="shared" si="15"/>
        <v>0</v>
      </c>
      <c r="V99" s="34">
        <f>SUM(V96+V97+V98)</f>
        <v>0</v>
      </c>
      <c r="W99" s="34">
        <f t="shared" si="15"/>
        <v>0</v>
      </c>
      <c r="X99" s="34">
        <f t="shared" si="15"/>
        <v>0</v>
      </c>
      <c r="Y99" s="34">
        <f t="shared" si="15"/>
        <v>0</v>
      </c>
      <c r="Z99" s="34">
        <f t="shared" si="15"/>
        <v>0</v>
      </c>
      <c r="AA99" s="34">
        <f t="shared" si="15"/>
        <v>0</v>
      </c>
      <c r="AB99" s="34">
        <f t="shared" si="15"/>
        <v>1.5</v>
      </c>
      <c r="AC99" s="34">
        <f t="shared" si="15"/>
        <v>0</v>
      </c>
      <c r="AD99" s="34">
        <f t="shared" si="15"/>
        <v>0</v>
      </c>
      <c r="AE99" s="34">
        <f t="shared" si="15"/>
        <v>0</v>
      </c>
    </row>
    <row r="100" spans="1:31" ht="57.75">
      <c r="A100" s="85" t="s">
        <v>50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</row>
    <row r="101" spans="1:31" ht="115.5">
      <c r="A101" s="34" t="s">
        <v>163</v>
      </c>
      <c r="B101" s="50" t="s">
        <v>87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v>100</v>
      </c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ht="57.75">
      <c r="A102" s="34"/>
      <c r="B102" s="50" t="s">
        <v>29</v>
      </c>
      <c r="C102" s="34">
        <f aca="true" t="shared" si="16" ref="C102:AE102">SUM(C101:C101)</f>
        <v>0</v>
      </c>
      <c r="D102" s="34">
        <f t="shared" si="16"/>
        <v>0</v>
      </c>
      <c r="E102" s="34">
        <f t="shared" si="16"/>
        <v>0</v>
      </c>
      <c r="F102" s="34">
        <f t="shared" si="16"/>
        <v>0</v>
      </c>
      <c r="G102" s="34">
        <f t="shared" si="16"/>
        <v>0</v>
      </c>
      <c r="H102" s="34">
        <f t="shared" si="16"/>
        <v>0</v>
      </c>
      <c r="I102" s="34">
        <f t="shared" si="16"/>
        <v>0</v>
      </c>
      <c r="J102" s="34">
        <f t="shared" si="16"/>
        <v>0</v>
      </c>
      <c r="K102" s="34">
        <f t="shared" si="16"/>
        <v>0</v>
      </c>
      <c r="L102" s="34">
        <f t="shared" si="16"/>
        <v>0</v>
      </c>
      <c r="M102" s="34">
        <f t="shared" si="16"/>
        <v>0</v>
      </c>
      <c r="N102" s="34">
        <f t="shared" si="16"/>
        <v>0</v>
      </c>
      <c r="O102" s="34">
        <f t="shared" si="16"/>
        <v>0</v>
      </c>
      <c r="P102" s="34">
        <f t="shared" si="16"/>
        <v>0</v>
      </c>
      <c r="Q102" s="34">
        <f t="shared" si="16"/>
        <v>0</v>
      </c>
      <c r="R102" s="34">
        <f t="shared" si="16"/>
        <v>0</v>
      </c>
      <c r="S102" s="34">
        <f t="shared" si="16"/>
        <v>100</v>
      </c>
      <c r="T102" s="34">
        <f t="shared" si="16"/>
        <v>0</v>
      </c>
      <c r="U102" s="34">
        <f t="shared" si="16"/>
        <v>0</v>
      </c>
      <c r="V102" s="34">
        <f>SUM(V101:V101)</f>
        <v>0</v>
      </c>
      <c r="W102" s="34">
        <f t="shared" si="16"/>
        <v>0</v>
      </c>
      <c r="X102" s="34">
        <f t="shared" si="16"/>
        <v>0</v>
      </c>
      <c r="Y102" s="34">
        <f t="shared" si="16"/>
        <v>0</v>
      </c>
      <c r="Z102" s="34">
        <f t="shared" si="16"/>
        <v>0</v>
      </c>
      <c r="AA102" s="34">
        <f t="shared" si="16"/>
        <v>0</v>
      </c>
      <c r="AB102" s="34">
        <f t="shared" si="16"/>
        <v>0</v>
      </c>
      <c r="AC102" s="34">
        <f t="shared" si="16"/>
        <v>0</v>
      </c>
      <c r="AD102" s="34">
        <f t="shared" si="16"/>
        <v>0</v>
      </c>
      <c r="AE102" s="34">
        <f t="shared" si="16"/>
        <v>0</v>
      </c>
    </row>
    <row r="103" spans="1:31" ht="57.75">
      <c r="A103" s="81" t="s">
        <v>9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</row>
    <row r="104" spans="1:31" ht="115.5">
      <c r="A104" s="34">
        <v>52</v>
      </c>
      <c r="B104" s="66" t="s">
        <v>70</v>
      </c>
      <c r="C104" s="34"/>
      <c r="D104" s="34"/>
      <c r="E104" s="34"/>
      <c r="F104" s="34"/>
      <c r="G104" s="34"/>
      <c r="H104" s="34"/>
      <c r="I104" s="34"/>
      <c r="J104" s="34">
        <v>40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73"/>
    </row>
    <row r="105" spans="1:31" ht="115.5">
      <c r="A105" s="34">
        <v>38</v>
      </c>
      <c r="B105" s="50" t="s">
        <v>83</v>
      </c>
      <c r="C105" s="34"/>
      <c r="D105" s="34"/>
      <c r="E105" s="34"/>
      <c r="F105" s="34"/>
      <c r="G105" s="34">
        <v>4</v>
      </c>
      <c r="H105" s="34"/>
      <c r="I105" s="34">
        <v>45</v>
      </c>
      <c r="J105" s="34">
        <v>12</v>
      </c>
      <c r="K105" s="34"/>
      <c r="L105" s="34"/>
      <c r="M105" s="34"/>
      <c r="N105" s="34"/>
      <c r="O105" s="34"/>
      <c r="P105" s="34"/>
      <c r="Q105" s="34">
        <v>2</v>
      </c>
      <c r="R105" s="34"/>
      <c r="S105" s="34"/>
      <c r="T105" s="34"/>
      <c r="U105" s="34"/>
      <c r="V105" s="34"/>
      <c r="W105" s="34"/>
      <c r="X105" s="34">
        <v>24</v>
      </c>
      <c r="Y105" s="34"/>
      <c r="Z105" s="34"/>
      <c r="AA105" s="34"/>
      <c r="AB105" s="34"/>
      <c r="AC105" s="34"/>
      <c r="AD105" s="34"/>
      <c r="AE105" s="34"/>
    </row>
    <row r="106" spans="1:31" ht="57.75">
      <c r="A106" s="34">
        <v>49</v>
      </c>
      <c r="B106" s="50" t="s">
        <v>85</v>
      </c>
      <c r="C106" s="34"/>
      <c r="D106" s="34"/>
      <c r="E106" s="34">
        <v>1.7</v>
      </c>
      <c r="F106" s="34"/>
      <c r="G106" s="34"/>
      <c r="H106" s="34"/>
      <c r="I106" s="34"/>
      <c r="J106" s="34">
        <v>176</v>
      </c>
      <c r="K106" s="34"/>
      <c r="L106" s="34"/>
      <c r="M106" s="34"/>
      <c r="N106" s="34"/>
      <c r="O106" s="34"/>
      <c r="P106" s="34"/>
      <c r="Q106" s="34">
        <v>5</v>
      </c>
      <c r="R106" s="34"/>
      <c r="S106" s="34"/>
      <c r="T106" s="34"/>
      <c r="U106" s="34">
        <v>48</v>
      </c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ht="156" customHeight="1">
      <c r="A107" s="34">
        <v>50</v>
      </c>
      <c r="B107" s="50" t="s">
        <v>97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>
        <v>35.2</v>
      </c>
      <c r="M107" s="34"/>
      <c r="N107" s="34"/>
      <c r="O107" s="34">
        <v>3</v>
      </c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ht="115.5">
      <c r="A108" s="34" t="s">
        <v>33</v>
      </c>
      <c r="B108" s="50" t="s">
        <v>54</v>
      </c>
      <c r="C108" s="34">
        <v>20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ht="115.5">
      <c r="A109" s="34" t="s">
        <v>33</v>
      </c>
      <c r="B109" s="50" t="s">
        <v>58</v>
      </c>
      <c r="C109" s="34"/>
      <c r="D109" s="34">
        <v>30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ht="57.75">
      <c r="A110" s="34"/>
      <c r="B110" s="50" t="s">
        <v>29</v>
      </c>
      <c r="C110" s="34">
        <f aca="true" t="shared" si="17" ref="C110:AE110">SUM(C104+C105+C106+C107+C108+C109)</f>
        <v>20</v>
      </c>
      <c r="D110" s="34">
        <f t="shared" si="17"/>
        <v>30</v>
      </c>
      <c r="E110" s="34">
        <f t="shared" si="17"/>
        <v>1.7</v>
      </c>
      <c r="F110" s="34">
        <f t="shared" si="17"/>
        <v>0</v>
      </c>
      <c r="G110" s="34">
        <f t="shared" si="17"/>
        <v>4</v>
      </c>
      <c r="H110" s="34">
        <f t="shared" si="17"/>
        <v>0</v>
      </c>
      <c r="I110" s="34">
        <f t="shared" si="17"/>
        <v>45</v>
      </c>
      <c r="J110" s="34">
        <f>SUM(J104+J105+J106+J107+J108+J109)</f>
        <v>228</v>
      </c>
      <c r="K110" s="34">
        <f t="shared" si="17"/>
        <v>0</v>
      </c>
      <c r="L110" s="34">
        <f t="shared" si="17"/>
        <v>35.2</v>
      </c>
      <c r="M110" s="34">
        <f t="shared" si="17"/>
        <v>0</v>
      </c>
      <c r="N110" s="34">
        <f t="shared" si="17"/>
        <v>0</v>
      </c>
      <c r="O110" s="34">
        <f t="shared" si="17"/>
        <v>3</v>
      </c>
      <c r="P110" s="34">
        <f t="shared" si="17"/>
        <v>0</v>
      </c>
      <c r="Q110" s="34">
        <f t="shared" si="17"/>
        <v>7</v>
      </c>
      <c r="R110" s="34">
        <f t="shared" si="17"/>
        <v>0</v>
      </c>
      <c r="S110" s="34">
        <f t="shared" si="17"/>
        <v>0</v>
      </c>
      <c r="T110" s="34">
        <f t="shared" si="17"/>
        <v>0</v>
      </c>
      <c r="U110" s="34">
        <f t="shared" si="17"/>
        <v>48</v>
      </c>
      <c r="V110" s="34">
        <f>SUM(V104+V105+V106+V107+V108+V109)</f>
        <v>0</v>
      </c>
      <c r="W110" s="34">
        <f t="shared" si="17"/>
        <v>0</v>
      </c>
      <c r="X110" s="34">
        <f t="shared" si="17"/>
        <v>24</v>
      </c>
      <c r="Y110" s="34">
        <f t="shared" si="17"/>
        <v>0</v>
      </c>
      <c r="Z110" s="34">
        <f t="shared" si="17"/>
        <v>0</v>
      </c>
      <c r="AA110" s="34">
        <f t="shared" si="17"/>
        <v>0</v>
      </c>
      <c r="AB110" s="34">
        <f t="shared" si="17"/>
        <v>0</v>
      </c>
      <c r="AC110" s="34">
        <f t="shared" si="17"/>
        <v>0</v>
      </c>
      <c r="AD110" s="34">
        <f t="shared" si="17"/>
        <v>0</v>
      </c>
      <c r="AE110" s="34">
        <f t="shared" si="17"/>
        <v>0</v>
      </c>
    </row>
    <row r="111" spans="1:31" ht="57.75">
      <c r="A111" s="81" t="s">
        <v>28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</row>
    <row r="112" spans="1:31" ht="231">
      <c r="A112" s="34" t="s">
        <v>170</v>
      </c>
      <c r="B112" s="50" t="s">
        <v>143</v>
      </c>
      <c r="C112" s="34"/>
      <c r="D112" s="34"/>
      <c r="E112" s="34">
        <v>35.4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>
        <v>7.4</v>
      </c>
      <c r="P112" s="34">
        <v>8</v>
      </c>
      <c r="Q112" s="34">
        <v>0.2</v>
      </c>
      <c r="R112" s="34">
        <v>5</v>
      </c>
      <c r="S112" s="34">
        <v>14</v>
      </c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>
        <v>0.75</v>
      </c>
    </row>
    <row r="113" spans="1:31" ht="57.75">
      <c r="A113" s="34">
        <v>13</v>
      </c>
      <c r="B113" s="50" t="s">
        <v>8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>
        <v>4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>
        <v>0.38</v>
      </c>
      <c r="AB113" s="34"/>
      <c r="AC113" s="34"/>
      <c r="AD113" s="34"/>
      <c r="AE113" s="34"/>
    </row>
    <row r="114" spans="1:31" ht="57.75">
      <c r="A114" s="73"/>
      <c r="B114" s="50" t="s">
        <v>7</v>
      </c>
      <c r="C114" s="34">
        <f>C112+C113</f>
        <v>0</v>
      </c>
      <c r="D114" s="34">
        <f aca="true" t="shared" si="18" ref="D114:AE114">D112+D113</f>
        <v>0</v>
      </c>
      <c r="E114" s="34">
        <f t="shared" si="18"/>
        <v>35.4</v>
      </c>
      <c r="F114" s="34">
        <f t="shared" si="18"/>
        <v>0</v>
      </c>
      <c r="G114" s="34">
        <f t="shared" si="18"/>
        <v>0</v>
      </c>
      <c r="H114" s="34">
        <f t="shared" si="18"/>
        <v>0</v>
      </c>
      <c r="I114" s="34">
        <f t="shared" si="18"/>
        <v>0</v>
      </c>
      <c r="J114" s="34">
        <f t="shared" si="18"/>
        <v>0</v>
      </c>
      <c r="K114" s="34">
        <f t="shared" si="18"/>
        <v>0</v>
      </c>
      <c r="L114" s="34">
        <f t="shared" si="18"/>
        <v>0</v>
      </c>
      <c r="M114" s="34">
        <f t="shared" si="18"/>
        <v>0</v>
      </c>
      <c r="N114" s="34">
        <f t="shared" si="18"/>
        <v>0</v>
      </c>
      <c r="O114" s="34">
        <f t="shared" si="18"/>
        <v>11.4</v>
      </c>
      <c r="P114" s="34">
        <f t="shared" si="18"/>
        <v>8</v>
      </c>
      <c r="Q114" s="34">
        <f t="shared" si="18"/>
        <v>0.2</v>
      </c>
      <c r="R114" s="34">
        <f t="shared" si="18"/>
        <v>5</v>
      </c>
      <c r="S114" s="34">
        <f t="shared" si="18"/>
        <v>14</v>
      </c>
      <c r="T114" s="34">
        <f t="shared" si="18"/>
        <v>0</v>
      </c>
      <c r="U114" s="34">
        <f t="shared" si="18"/>
        <v>0</v>
      </c>
      <c r="V114" s="34">
        <f t="shared" si="18"/>
        <v>0</v>
      </c>
      <c r="W114" s="34">
        <f t="shared" si="18"/>
        <v>0</v>
      </c>
      <c r="X114" s="34">
        <f t="shared" si="18"/>
        <v>0</v>
      </c>
      <c r="Y114" s="34">
        <f t="shared" si="18"/>
        <v>0</v>
      </c>
      <c r="Z114" s="34">
        <f t="shared" si="18"/>
        <v>0</v>
      </c>
      <c r="AA114" s="34">
        <f t="shared" si="18"/>
        <v>0.38</v>
      </c>
      <c r="AB114" s="34">
        <f t="shared" si="18"/>
        <v>0</v>
      </c>
      <c r="AC114" s="34">
        <f t="shared" si="18"/>
        <v>0</v>
      </c>
      <c r="AD114" s="34">
        <f t="shared" si="18"/>
        <v>0</v>
      </c>
      <c r="AE114" s="34">
        <f t="shared" si="18"/>
        <v>0.75</v>
      </c>
    </row>
    <row r="115" spans="1:31" ht="115.5">
      <c r="A115" s="73"/>
      <c r="B115" s="50" t="s">
        <v>59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>
        <v>2.25</v>
      </c>
      <c r="AE115" s="34"/>
    </row>
    <row r="116" spans="1:31" ht="57.75">
      <c r="A116" s="34"/>
      <c r="B116" s="64" t="s">
        <v>11</v>
      </c>
      <c r="C116" s="34">
        <f aca="true" t="shared" si="19" ref="C116:AC116">C99+C102+C110+C114</f>
        <v>40</v>
      </c>
      <c r="D116" s="34">
        <f t="shared" si="19"/>
        <v>30</v>
      </c>
      <c r="E116" s="34">
        <f t="shared" si="19"/>
        <v>37.1</v>
      </c>
      <c r="F116" s="34">
        <f t="shared" si="19"/>
        <v>0</v>
      </c>
      <c r="G116" s="34">
        <f t="shared" si="19"/>
        <v>27</v>
      </c>
      <c r="H116" s="34">
        <f t="shared" si="19"/>
        <v>0</v>
      </c>
      <c r="I116" s="34">
        <f t="shared" si="19"/>
        <v>45</v>
      </c>
      <c r="J116" s="34">
        <f t="shared" si="19"/>
        <v>228</v>
      </c>
      <c r="K116" s="34">
        <f t="shared" si="19"/>
        <v>0</v>
      </c>
      <c r="L116" s="34">
        <f t="shared" si="19"/>
        <v>35.2</v>
      </c>
      <c r="M116" s="34">
        <f t="shared" si="19"/>
        <v>0</v>
      </c>
      <c r="N116" s="34">
        <f t="shared" si="19"/>
        <v>0</v>
      </c>
      <c r="O116" s="34">
        <f t="shared" si="19"/>
        <v>21.4</v>
      </c>
      <c r="P116" s="34">
        <f t="shared" si="19"/>
        <v>16</v>
      </c>
      <c r="Q116" s="34">
        <f t="shared" si="19"/>
        <v>7.2</v>
      </c>
      <c r="R116" s="34">
        <f t="shared" si="19"/>
        <v>5</v>
      </c>
      <c r="S116" s="34">
        <f t="shared" si="19"/>
        <v>312</v>
      </c>
      <c r="T116" s="34">
        <f t="shared" si="19"/>
        <v>0</v>
      </c>
      <c r="U116" s="34">
        <f t="shared" si="19"/>
        <v>48</v>
      </c>
      <c r="V116" s="34">
        <f t="shared" si="19"/>
        <v>0</v>
      </c>
      <c r="W116" s="34">
        <f t="shared" si="19"/>
        <v>0</v>
      </c>
      <c r="X116" s="34">
        <f t="shared" si="19"/>
        <v>24</v>
      </c>
      <c r="Y116" s="34">
        <f t="shared" si="19"/>
        <v>0</v>
      </c>
      <c r="Z116" s="34">
        <f t="shared" si="19"/>
        <v>0</v>
      </c>
      <c r="AA116" s="34">
        <f t="shared" si="19"/>
        <v>0.38</v>
      </c>
      <c r="AB116" s="34">
        <f t="shared" si="19"/>
        <v>1.5</v>
      </c>
      <c r="AC116" s="34">
        <f t="shared" si="19"/>
        <v>0</v>
      </c>
      <c r="AD116" s="34">
        <v>2.25</v>
      </c>
      <c r="AE116" s="34">
        <f>AE99+AE102+AE110+AE114</f>
        <v>0.75</v>
      </c>
    </row>
    <row r="117" spans="1:31" ht="57.75">
      <c r="A117" s="81" t="s">
        <v>75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</row>
    <row r="118" spans="1:31" ht="57.75">
      <c r="A118" s="81" t="s">
        <v>16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</row>
    <row r="119" spans="1:31" ht="57.75">
      <c r="A119" s="85" t="s">
        <v>100</v>
      </c>
      <c r="B119" s="81" t="s">
        <v>23</v>
      </c>
      <c r="C119" s="82" t="s">
        <v>102</v>
      </c>
      <c r="D119" s="82" t="s">
        <v>103</v>
      </c>
      <c r="E119" s="82" t="s">
        <v>104</v>
      </c>
      <c r="F119" s="82" t="s">
        <v>105</v>
      </c>
      <c r="G119" s="82" t="s">
        <v>119</v>
      </c>
      <c r="H119" s="82" t="s">
        <v>107</v>
      </c>
      <c r="I119" s="82" t="s">
        <v>108</v>
      </c>
      <c r="J119" s="82" t="s">
        <v>109</v>
      </c>
      <c r="K119" s="83" t="s">
        <v>55</v>
      </c>
      <c r="L119" s="82" t="s">
        <v>111</v>
      </c>
      <c r="M119" s="82" t="s">
        <v>112</v>
      </c>
      <c r="N119" s="82" t="s">
        <v>41</v>
      </c>
      <c r="O119" s="82" t="s">
        <v>42</v>
      </c>
      <c r="P119" s="82" t="s">
        <v>113</v>
      </c>
      <c r="Q119" s="82" t="s">
        <v>43</v>
      </c>
      <c r="R119" s="82" t="s">
        <v>114</v>
      </c>
      <c r="S119" s="82" t="s">
        <v>115</v>
      </c>
      <c r="T119" s="82" t="s">
        <v>152</v>
      </c>
      <c r="U119" s="82" t="s">
        <v>144</v>
      </c>
      <c r="V119" s="82" t="s">
        <v>122</v>
      </c>
      <c r="W119" s="82" t="s">
        <v>116</v>
      </c>
      <c r="X119" s="82" t="s">
        <v>120</v>
      </c>
      <c r="Y119" s="82" t="s">
        <v>44</v>
      </c>
      <c r="Z119" s="82" t="s">
        <v>45</v>
      </c>
      <c r="AA119" s="82" t="s">
        <v>47</v>
      </c>
      <c r="AB119" s="83" t="s">
        <v>51</v>
      </c>
      <c r="AC119" s="82" t="s">
        <v>56</v>
      </c>
      <c r="AD119" s="82" t="s">
        <v>46</v>
      </c>
      <c r="AE119" s="82" t="s">
        <v>57</v>
      </c>
    </row>
    <row r="120" spans="1:31" ht="409.5" customHeight="1">
      <c r="A120" s="85"/>
      <c r="B120" s="81"/>
      <c r="C120" s="82"/>
      <c r="D120" s="82"/>
      <c r="E120" s="82"/>
      <c r="F120" s="82"/>
      <c r="G120" s="82"/>
      <c r="H120" s="82"/>
      <c r="I120" s="82"/>
      <c r="J120" s="82"/>
      <c r="K120" s="84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4"/>
      <c r="AC120" s="82"/>
      <c r="AD120" s="82"/>
      <c r="AE120" s="82"/>
    </row>
    <row r="121" spans="1:31" ht="57.75">
      <c r="A121" s="73"/>
      <c r="B121" s="61"/>
      <c r="C121" s="61">
        <v>1</v>
      </c>
      <c r="D121" s="61">
        <v>2</v>
      </c>
      <c r="E121" s="73" t="s">
        <v>52</v>
      </c>
      <c r="F121" s="73">
        <v>4</v>
      </c>
      <c r="G121" s="73">
        <v>5</v>
      </c>
      <c r="H121" s="73">
        <v>6</v>
      </c>
      <c r="I121" s="73">
        <v>7</v>
      </c>
      <c r="J121" s="73">
        <v>8</v>
      </c>
      <c r="K121" s="73" t="s">
        <v>53</v>
      </c>
      <c r="L121" s="73">
        <v>10</v>
      </c>
      <c r="M121" s="73">
        <v>11</v>
      </c>
      <c r="N121" s="73">
        <v>12</v>
      </c>
      <c r="O121" s="73">
        <v>13</v>
      </c>
      <c r="P121" s="73">
        <v>14</v>
      </c>
      <c r="Q121" s="73">
        <v>15</v>
      </c>
      <c r="R121" s="73">
        <v>16</v>
      </c>
      <c r="S121" s="73">
        <v>17</v>
      </c>
      <c r="T121" s="73">
        <v>18</v>
      </c>
      <c r="U121" s="73">
        <v>19</v>
      </c>
      <c r="V121" s="73">
        <v>20</v>
      </c>
      <c r="W121" s="73">
        <v>21</v>
      </c>
      <c r="X121" s="73">
        <v>22</v>
      </c>
      <c r="Y121" s="73">
        <v>23</v>
      </c>
      <c r="Z121" s="73">
        <v>24</v>
      </c>
      <c r="AA121" s="73">
        <v>25</v>
      </c>
      <c r="AB121" s="73">
        <v>26</v>
      </c>
      <c r="AC121" s="73">
        <v>27</v>
      </c>
      <c r="AD121" s="73">
        <v>28</v>
      </c>
      <c r="AE121" s="73">
        <v>29</v>
      </c>
    </row>
    <row r="122" spans="1:31" ht="57.75">
      <c r="A122" s="81" t="s">
        <v>6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</row>
    <row r="123" spans="1:31" ht="115.5">
      <c r="A123" s="34">
        <v>37</v>
      </c>
      <c r="B123" s="50" t="s">
        <v>20</v>
      </c>
      <c r="C123" s="34"/>
      <c r="D123" s="34"/>
      <c r="E123" s="34"/>
      <c r="F123" s="34"/>
      <c r="G123" s="34"/>
      <c r="H123" s="34">
        <v>10</v>
      </c>
      <c r="I123" s="34"/>
      <c r="J123" s="34"/>
      <c r="K123" s="34"/>
      <c r="L123" s="34"/>
      <c r="M123" s="34"/>
      <c r="N123" s="34"/>
      <c r="O123" s="34">
        <v>1.5</v>
      </c>
      <c r="P123" s="34">
        <v>0.8</v>
      </c>
      <c r="Q123" s="34"/>
      <c r="R123" s="34"/>
      <c r="S123" s="34">
        <v>116</v>
      </c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ht="57.75">
      <c r="A124" s="34">
        <v>15</v>
      </c>
      <c r="B124" s="50" t="s">
        <v>15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>
        <v>4</v>
      </c>
      <c r="P124" s="34"/>
      <c r="Q124" s="34"/>
      <c r="R124" s="34"/>
      <c r="S124" s="34">
        <v>85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4">
        <v>0.76</v>
      </c>
      <c r="AD124" s="34"/>
      <c r="AE124" s="34"/>
    </row>
    <row r="125" spans="1:31" ht="57.75">
      <c r="A125" s="34">
        <v>45</v>
      </c>
      <c r="B125" s="50" t="s">
        <v>145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>
        <v>40</v>
      </c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ht="57.75">
      <c r="A126" s="34">
        <v>3</v>
      </c>
      <c r="B126" s="50" t="s">
        <v>89</v>
      </c>
      <c r="C126" s="34">
        <v>20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>
        <v>8</v>
      </c>
      <c r="AA126" s="34"/>
      <c r="AB126" s="34"/>
      <c r="AC126" s="34"/>
      <c r="AD126" s="34"/>
      <c r="AE126" s="34"/>
    </row>
    <row r="127" spans="1:31" ht="57.75">
      <c r="A127" s="34"/>
      <c r="B127" s="50" t="s">
        <v>7</v>
      </c>
      <c r="C127" s="34">
        <f>C123+C124+C125+C126</f>
        <v>20</v>
      </c>
      <c r="D127" s="34">
        <f aca="true" t="shared" si="20" ref="D127:AE127">D123+D124+D125+D126</f>
        <v>0</v>
      </c>
      <c r="E127" s="34">
        <f t="shared" si="20"/>
        <v>0</v>
      </c>
      <c r="F127" s="34">
        <f t="shared" si="20"/>
        <v>0</v>
      </c>
      <c r="G127" s="34">
        <f t="shared" si="20"/>
        <v>0</v>
      </c>
      <c r="H127" s="34">
        <f t="shared" si="20"/>
        <v>10</v>
      </c>
      <c r="I127" s="34">
        <f t="shared" si="20"/>
        <v>0</v>
      </c>
      <c r="J127" s="34">
        <f t="shared" si="20"/>
        <v>0</v>
      </c>
      <c r="K127" s="34">
        <f t="shared" si="20"/>
        <v>0</v>
      </c>
      <c r="L127" s="34">
        <f t="shared" si="20"/>
        <v>0</v>
      </c>
      <c r="M127" s="34">
        <f t="shared" si="20"/>
        <v>0</v>
      </c>
      <c r="N127" s="34">
        <f t="shared" si="20"/>
        <v>0</v>
      </c>
      <c r="O127" s="34">
        <f t="shared" si="20"/>
        <v>5.5</v>
      </c>
      <c r="P127" s="34">
        <f t="shared" si="20"/>
        <v>0.8</v>
      </c>
      <c r="Q127" s="34">
        <f t="shared" si="20"/>
        <v>0</v>
      </c>
      <c r="R127" s="34">
        <f t="shared" si="20"/>
        <v>40</v>
      </c>
      <c r="S127" s="34">
        <f t="shared" si="20"/>
        <v>201</v>
      </c>
      <c r="T127" s="34">
        <f t="shared" si="20"/>
        <v>0</v>
      </c>
      <c r="U127" s="34">
        <f t="shared" si="20"/>
        <v>0</v>
      </c>
      <c r="V127" s="34">
        <f t="shared" si="20"/>
        <v>0</v>
      </c>
      <c r="W127" s="34">
        <f t="shared" si="20"/>
        <v>0</v>
      </c>
      <c r="X127" s="34">
        <f t="shared" si="20"/>
        <v>0</v>
      </c>
      <c r="Y127" s="34">
        <f t="shared" si="20"/>
        <v>0</v>
      </c>
      <c r="Z127" s="34">
        <f t="shared" si="20"/>
        <v>8</v>
      </c>
      <c r="AA127" s="34">
        <f t="shared" si="20"/>
        <v>0</v>
      </c>
      <c r="AB127" s="34">
        <f t="shared" si="20"/>
        <v>0</v>
      </c>
      <c r="AC127" s="34">
        <f t="shared" si="20"/>
        <v>0.76</v>
      </c>
      <c r="AD127" s="34">
        <f t="shared" si="20"/>
        <v>0</v>
      </c>
      <c r="AE127" s="34">
        <f t="shared" si="20"/>
        <v>0</v>
      </c>
    </row>
    <row r="128" spans="1:31" ht="57.75">
      <c r="A128" s="85" t="s">
        <v>50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</row>
    <row r="129" spans="1:31" ht="115.5">
      <c r="A129" s="34" t="s">
        <v>33</v>
      </c>
      <c r="B129" s="50" t="s">
        <v>72</v>
      </c>
      <c r="C129" s="34"/>
      <c r="D129" s="34"/>
      <c r="E129" s="34"/>
      <c r="F129" s="34"/>
      <c r="G129" s="34"/>
      <c r="H129" s="34"/>
      <c r="I129" s="34"/>
      <c r="J129" s="34"/>
      <c r="K129" s="34">
        <v>190</v>
      </c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ht="57.75">
      <c r="A130" s="34"/>
      <c r="B130" s="50" t="s">
        <v>29</v>
      </c>
      <c r="C130" s="34">
        <f>C129</f>
        <v>0</v>
      </c>
      <c r="D130" s="34">
        <f aca="true" t="shared" si="21" ref="D130:AE130">D129</f>
        <v>0</v>
      </c>
      <c r="E130" s="34">
        <f t="shared" si="21"/>
        <v>0</v>
      </c>
      <c r="F130" s="34">
        <f t="shared" si="21"/>
        <v>0</v>
      </c>
      <c r="G130" s="34">
        <f t="shared" si="21"/>
        <v>0</v>
      </c>
      <c r="H130" s="34">
        <f t="shared" si="21"/>
        <v>0</v>
      </c>
      <c r="I130" s="34">
        <f t="shared" si="21"/>
        <v>0</v>
      </c>
      <c r="J130" s="34">
        <f t="shared" si="21"/>
        <v>0</v>
      </c>
      <c r="K130" s="34">
        <f t="shared" si="21"/>
        <v>190</v>
      </c>
      <c r="L130" s="34">
        <f t="shared" si="21"/>
        <v>0</v>
      </c>
      <c r="M130" s="34">
        <f t="shared" si="21"/>
        <v>0</v>
      </c>
      <c r="N130" s="34">
        <f t="shared" si="21"/>
        <v>0</v>
      </c>
      <c r="O130" s="34">
        <f t="shared" si="21"/>
        <v>0</v>
      </c>
      <c r="P130" s="34">
        <f t="shared" si="21"/>
        <v>0</v>
      </c>
      <c r="Q130" s="34">
        <f t="shared" si="21"/>
        <v>0</v>
      </c>
      <c r="R130" s="34">
        <f t="shared" si="21"/>
        <v>0</v>
      </c>
      <c r="S130" s="34">
        <f t="shared" si="21"/>
        <v>0</v>
      </c>
      <c r="T130" s="34">
        <f t="shared" si="21"/>
        <v>0</v>
      </c>
      <c r="U130" s="34">
        <f t="shared" si="21"/>
        <v>0</v>
      </c>
      <c r="V130" s="34">
        <f t="shared" si="21"/>
        <v>0</v>
      </c>
      <c r="W130" s="34">
        <f t="shared" si="21"/>
        <v>0</v>
      </c>
      <c r="X130" s="34">
        <f t="shared" si="21"/>
        <v>0</v>
      </c>
      <c r="Y130" s="34">
        <f t="shared" si="21"/>
        <v>0</v>
      </c>
      <c r="Z130" s="34">
        <f t="shared" si="21"/>
        <v>0</v>
      </c>
      <c r="AA130" s="34">
        <f t="shared" si="21"/>
        <v>0</v>
      </c>
      <c r="AB130" s="34">
        <f t="shared" si="21"/>
        <v>0</v>
      </c>
      <c r="AC130" s="34">
        <f t="shared" si="21"/>
        <v>0</v>
      </c>
      <c r="AD130" s="34">
        <f t="shared" si="21"/>
        <v>0</v>
      </c>
      <c r="AE130" s="34">
        <f t="shared" si="21"/>
        <v>0</v>
      </c>
    </row>
    <row r="131" spans="1:31" ht="57.75">
      <c r="A131" s="81" t="s">
        <v>9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</row>
    <row r="132" spans="1:31" ht="173.25">
      <c r="A132" s="34">
        <v>36</v>
      </c>
      <c r="B132" s="50" t="s">
        <v>153</v>
      </c>
      <c r="C132" s="34"/>
      <c r="D132" s="34"/>
      <c r="E132" s="34"/>
      <c r="F132" s="34"/>
      <c r="G132" s="34"/>
      <c r="H132" s="34"/>
      <c r="I132" s="34"/>
      <c r="J132" s="34">
        <v>40</v>
      </c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ht="173.25">
      <c r="A133" s="34">
        <v>34</v>
      </c>
      <c r="B133" s="50" t="s">
        <v>82</v>
      </c>
      <c r="C133" s="34"/>
      <c r="D133" s="34"/>
      <c r="E133" s="34"/>
      <c r="F133" s="34"/>
      <c r="G133" s="34"/>
      <c r="H133" s="34"/>
      <c r="I133" s="34">
        <v>22</v>
      </c>
      <c r="J133" s="34">
        <v>56.1</v>
      </c>
      <c r="K133" s="34"/>
      <c r="L133" s="34"/>
      <c r="M133" s="34"/>
      <c r="N133" s="34"/>
      <c r="O133" s="34"/>
      <c r="P133" s="34"/>
      <c r="Q133" s="34">
        <v>1.8</v>
      </c>
      <c r="R133" s="34"/>
      <c r="S133" s="34"/>
      <c r="T133" s="34"/>
      <c r="U133" s="34">
        <v>27</v>
      </c>
      <c r="V133" s="34"/>
      <c r="W133" s="34"/>
      <c r="X133" s="34"/>
      <c r="Y133" s="34">
        <v>8</v>
      </c>
      <c r="Z133" s="34"/>
      <c r="AA133" s="34"/>
      <c r="AB133" s="34"/>
      <c r="AC133" s="34"/>
      <c r="AD133" s="34"/>
      <c r="AE133" s="34"/>
    </row>
    <row r="134" spans="1:31" ht="234">
      <c r="A134" s="55" t="s">
        <v>167</v>
      </c>
      <c r="B134" s="50" t="s">
        <v>127</v>
      </c>
      <c r="C134" s="34">
        <v>10</v>
      </c>
      <c r="D134" s="34"/>
      <c r="E134" s="34"/>
      <c r="F134" s="34"/>
      <c r="G134" s="34"/>
      <c r="H134" s="34"/>
      <c r="I134" s="34"/>
      <c r="J134" s="34">
        <v>5</v>
      </c>
      <c r="K134" s="34"/>
      <c r="L134" s="34"/>
      <c r="M134" s="34"/>
      <c r="N134" s="34"/>
      <c r="O134" s="34"/>
      <c r="P134" s="34"/>
      <c r="Q134" s="34">
        <v>3.5</v>
      </c>
      <c r="R134" s="34">
        <v>3</v>
      </c>
      <c r="S134" s="34">
        <v>12</v>
      </c>
      <c r="T134" s="34"/>
      <c r="U134" s="34">
        <v>41</v>
      </c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ht="57.75">
      <c r="A135" s="34">
        <v>8</v>
      </c>
      <c r="B135" s="50" t="s">
        <v>79</v>
      </c>
      <c r="C135" s="34"/>
      <c r="D135" s="34"/>
      <c r="E135" s="34"/>
      <c r="F135" s="34"/>
      <c r="G135" s="34"/>
      <c r="H135" s="34"/>
      <c r="I135" s="34">
        <v>103</v>
      </c>
      <c r="J135" s="34"/>
      <c r="K135" s="34"/>
      <c r="L135" s="34"/>
      <c r="M135" s="34"/>
      <c r="N135" s="34"/>
      <c r="O135" s="34"/>
      <c r="P135" s="34">
        <v>5</v>
      </c>
      <c r="Q135" s="34"/>
      <c r="R135" s="34"/>
      <c r="S135" s="34">
        <v>20</v>
      </c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ht="115.5">
      <c r="A136" s="34">
        <v>34</v>
      </c>
      <c r="B136" s="50" t="s">
        <v>86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>
        <v>17</v>
      </c>
      <c r="N136" s="34"/>
      <c r="O136" s="34">
        <v>4</v>
      </c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ht="115.5">
      <c r="A137" s="34" t="s">
        <v>33</v>
      </c>
      <c r="B137" s="50" t="s">
        <v>54</v>
      </c>
      <c r="C137" s="34">
        <v>20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ht="115.5">
      <c r="A138" s="34" t="s">
        <v>33</v>
      </c>
      <c r="B138" s="50" t="s">
        <v>58</v>
      </c>
      <c r="C138" s="34"/>
      <c r="D138" s="34">
        <v>30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ht="57.75">
      <c r="A139" s="34"/>
      <c r="B139" s="50" t="s">
        <v>29</v>
      </c>
      <c r="C139" s="34">
        <f aca="true" t="shared" si="22" ref="C139:AE139">SUM(C132:C138)</f>
        <v>30</v>
      </c>
      <c r="D139" s="34">
        <f t="shared" si="22"/>
        <v>30</v>
      </c>
      <c r="E139" s="34">
        <f t="shared" si="22"/>
        <v>0</v>
      </c>
      <c r="F139" s="34">
        <f t="shared" si="22"/>
        <v>0</v>
      </c>
      <c r="G139" s="34">
        <f t="shared" si="22"/>
        <v>0</v>
      </c>
      <c r="H139" s="34">
        <f t="shared" si="22"/>
        <v>0</v>
      </c>
      <c r="I139" s="34">
        <f t="shared" si="22"/>
        <v>125</v>
      </c>
      <c r="J139" s="34">
        <f t="shared" si="22"/>
        <v>101.1</v>
      </c>
      <c r="K139" s="34">
        <f t="shared" si="22"/>
        <v>0</v>
      </c>
      <c r="L139" s="34">
        <f t="shared" si="22"/>
        <v>0</v>
      </c>
      <c r="M139" s="34">
        <f t="shared" si="22"/>
        <v>17</v>
      </c>
      <c r="N139" s="34">
        <f t="shared" si="22"/>
        <v>0</v>
      </c>
      <c r="O139" s="34">
        <f t="shared" si="22"/>
        <v>4</v>
      </c>
      <c r="P139" s="34">
        <f t="shared" si="22"/>
        <v>5</v>
      </c>
      <c r="Q139" s="34">
        <f t="shared" si="22"/>
        <v>5.3</v>
      </c>
      <c r="R139" s="34">
        <f t="shared" si="22"/>
        <v>3</v>
      </c>
      <c r="S139" s="34">
        <f t="shared" si="22"/>
        <v>32</v>
      </c>
      <c r="T139" s="34">
        <f t="shared" si="22"/>
        <v>0</v>
      </c>
      <c r="U139" s="34">
        <f t="shared" si="22"/>
        <v>68</v>
      </c>
      <c r="V139" s="34">
        <f t="shared" si="22"/>
        <v>0</v>
      </c>
      <c r="W139" s="34">
        <f t="shared" si="22"/>
        <v>0</v>
      </c>
      <c r="X139" s="34">
        <f t="shared" si="22"/>
        <v>0</v>
      </c>
      <c r="Y139" s="34">
        <f t="shared" si="22"/>
        <v>8</v>
      </c>
      <c r="Z139" s="34">
        <f t="shared" si="22"/>
        <v>0</v>
      </c>
      <c r="AA139" s="34">
        <f t="shared" si="22"/>
        <v>0</v>
      </c>
      <c r="AB139" s="34">
        <f t="shared" si="22"/>
        <v>0</v>
      </c>
      <c r="AC139" s="34">
        <f t="shared" si="22"/>
        <v>0</v>
      </c>
      <c r="AD139" s="34">
        <f t="shared" si="22"/>
        <v>0</v>
      </c>
      <c r="AE139" s="34">
        <f t="shared" si="22"/>
        <v>0</v>
      </c>
    </row>
    <row r="140" spans="1:31" ht="57.75">
      <c r="A140" s="81" t="s">
        <v>28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57.75">
      <c r="A141" s="68">
        <v>46</v>
      </c>
      <c r="B141" s="50" t="s">
        <v>39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>
        <v>4</v>
      </c>
      <c r="P141" s="34"/>
      <c r="Q141" s="34"/>
      <c r="R141" s="34"/>
      <c r="S141" s="34">
        <v>45</v>
      </c>
      <c r="T141" s="34"/>
      <c r="U141" s="34"/>
      <c r="V141" s="34"/>
      <c r="W141" s="34"/>
      <c r="X141" s="34"/>
      <c r="Y141" s="34"/>
      <c r="Z141" s="34"/>
      <c r="AA141" s="34">
        <v>0.38</v>
      </c>
      <c r="AB141" s="34"/>
      <c r="AC141" s="34"/>
      <c r="AD141" s="34"/>
      <c r="AE141" s="34"/>
    </row>
    <row r="142" spans="1:31" ht="57.75">
      <c r="A142" s="34">
        <v>17</v>
      </c>
      <c r="B142" s="50" t="s">
        <v>99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>
        <v>160</v>
      </c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ht="173.25">
      <c r="A143" s="62" t="s">
        <v>33</v>
      </c>
      <c r="B143" s="63" t="s">
        <v>135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>
        <v>30</v>
      </c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ht="57.75">
      <c r="A144" s="34"/>
      <c r="B144" s="50" t="s">
        <v>7</v>
      </c>
      <c r="C144" s="34">
        <f>C141+C142+C143</f>
        <v>0</v>
      </c>
      <c r="D144" s="34">
        <f aca="true" t="shared" si="23" ref="D144:AE144">D141+D142+D143</f>
        <v>0</v>
      </c>
      <c r="E144" s="34">
        <f t="shared" si="23"/>
        <v>0</v>
      </c>
      <c r="F144" s="34">
        <f t="shared" si="23"/>
        <v>0</v>
      </c>
      <c r="G144" s="34">
        <f t="shared" si="23"/>
        <v>0</v>
      </c>
      <c r="H144" s="34">
        <f t="shared" si="23"/>
        <v>0</v>
      </c>
      <c r="I144" s="34">
        <f t="shared" si="23"/>
        <v>0</v>
      </c>
      <c r="J144" s="34">
        <f t="shared" si="23"/>
        <v>0</v>
      </c>
      <c r="K144" s="34">
        <f t="shared" si="23"/>
        <v>0</v>
      </c>
      <c r="L144" s="34">
        <f t="shared" si="23"/>
        <v>160</v>
      </c>
      <c r="M144" s="34">
        <f t="shared" si="23"/>
        <v>0</v>
      </c>
      <c r="N144" s="34">
        <f t="shared" si="23"/>
        <v>30</v>
      </c>
      <c r="O144" s="34">
        <f t="shared" si="23"/>
        <v>4</v>
      </c>
      <c r="P144" s="34">
        <f t="shared" si="23"/>
        <v>0</v>
      </c>
      <c r="Q144" s="34">
        <f t="shared" si="23"/>
        <v>0</v>
      </c>
      <c r="R144" s="34">
        <f t="shared" si="23"/>
        <v>0</v>
      </c>
      <c r="S144" s="34">
        <f t="shared" si="23"/>
        <v>45</v>
      </c>
      <c r="T144" s="34">
        <f t="shared" si="23"/>
        <v>0</v>
      </c>
      <c r="U144" s="34">
        <f t="shared" si="23"/>
        <v>0</v>
      </c>
      <c r="V144" s="34">
        <f t="shared" si="23"/>
        <v>0</v>
      </c>
      <c r="W144" s="34">
        <f t="shared" si="23"/>
        <v>0</v>
      </c>
      <c r="X144" s="34">
        <f t="shared" si="23"/>
        <v>0</v>
      </c>
      <c r="Y144" s="34">
        <f t="shared" si="23"/>
        <v>0</v>
      </c>
      <c r="Z144" s="34">
        <f t="shared" si="23"/>
        <v>0</v>
      </c>
      <c r="AA144" s="34">
        <f t="shared" si="23"/>
        <v>0.38</v>
      </c>
      <c r="AB144" s="34">
        <f t="shared" si="23"/>
        <v>0</v>
      </c>
      <c r="AC144" s="34">
        <f t="shared" si="23"/>
        <v>0</v>
      </c>
      <c r="AD144" s="34">
        <f t="shared" si="23"/>
        <v>0</v>
      </c>
      <c r="AE144" s="34">
        <f t="shared" si="23"/>
        <v>0</v>
      </c>
    </row>
    <row r="145" spans="1:31" ht="115.5">
      <c r="A145" s="73"/>
      <c r="B145" s="50" t="s">
        <v>59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>
        <v>2.25</v>
      </c>
      <c r="AE145" s="34"/>
    </row>
    <row r="146" spans="1:31" ht="57.75">
      <c r="A146" s="34"/>
      <c r="B146" s="64" t="s">
        <v>11</v>
      </c>
      <c r="C146" s="34">
        <f aca="true" t="shared" si="24" ref="C146:AC146">SUM(C127+C130+C139+C144)</f>
        <v>50</v>
      </c>
      <c r="D146" s="34">
        <f t="shared" si="24"/>
        <v>30</v>
      </c>
      <c r="E146" s="34">
        <f t="shared" si="24"/>
        <v>0</v>
      </c>
      <c r="F146" s="34">
        <f t="shared" si="24"/>
        <v>0</v>
      </c>
      <c r="G146" s="34">
        <f t="shared" si="24"/>
        <v>0</v>
      </c>
      <c r="H146" s="34">
        <f t="shared" si="24"/>
        <v>10</v>
      </c>
      <c r="I146" s="34">
        <f t="shared" si="24"/>
        <v>125</v>
      </c>
      <c r="J146" s="34">
        <f t="shared" si="24"/>
        <v>101.1</v>
      </c>
      <c r="K146" s="34">
        <f t="shared" si="24"/>
        <v>190</v>
      </c>
      <c r="L146" s="34">
        <f t="shared" si="24"/>
        <v>160</v>
      </c>
      <c r="M146" s="34">
        <f t="shared" si="24"/>
        <v>17</v>
      </c>
      <c r="N146" s="34">
        <f t="shared" si="24"/>
        <v>30</v>
      </c>
      <c r="O146" s="34">
        <f t="shared" si="24"/>
        <v>13.5</v>
      </c>
      <c r="P146" s="34">
        <f t="shared" si="24"/>
        <v>5.8</v>
      </c>
      <c r="Q146" s="34">
        <f t="shared" si="24"/>
        <v>5.3</v>
      </c>
      <c r="R146" s="34">
        <f t="shared" si="24"/>
        <v>43</v>
      </c>
      <c r="S146" s="34">
        <f t="shared" si="24"/>
        <v>278</v>
      </c>
      <c r="T146" s="34">
        <f t="shared" si="24"/>
        <v>0</v>
      </c>
      <c r="U146" s="34">
        <f t="shared" si="24"/>
        <v>68</v>
      </c>
      <c r="V146" s="34">
        <f t="shared" si="24"/>
        <v>0</v>
      </c>
      <c r="W146" s="34">
        <f t="shared" si="24"/>
        <v>0</v>
      </c>
      <c r="X146" s="34">
        <f t="shared" si="24"/>
        <v>0</v>
      </c>
      <c r="Y146" s="34">
        <f t="shared" si="24"/>
        <v>8</v>
      </c>
      <c r="Z146" s="34">
        <f t="shared" si="24"/>
        <v>8</v>
      </c>
      <c r="AA146" s="34">
        <f t="shared" si="24"/>
        <v>0.38</v>
      </c>
      <c r="AB146" s="34">
        <f t="shared" si="24"/>
        <v>0</v>
      </c>
      <c r="AC146" s="34">
        <f t="shared" si="24"/>
        <v>0.76</v>
      </c>
      <c r="AD146" s="34">
        <v>2.25</v>
      </c>
      <c r="AE146" s="34">
        <f>SUM(AE127+AE130+AE139+AE144)</f>
        <v>0</v>
      </c>
    </row>
    <row r="147" spans="1:31" ht="57.75">
      <c r="A147" s="81" t="s">
        <v>75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</row>
    <row r="148" spans="1:31" ht="57.75">
      <c r="A148" s="81" t="s">
        <v>17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</row>
    <row r="149" spans="1:31" ht="57.75">
      <c r="A149" s="85" t="s">
        <v>100</v>
      </c>
      <c r="B149" s="81" t="s">
        <v>23</v>
      </c>
      <c r="C149" s="82" t="s">
        <v>102</v>
      </c>
      <c r="D149" s="82" t="s">
        <v>103</v>
      </c>
      <c r="E149" s="82" t="s">
        <v>104</v>
      </c>
      <c r="F149" s="82" t="s">
        <v>105</v>
      </c>
      <c r="G149" s="82" t="s">
        <v>119</v>
      </c>
      <c r="H149" s="82" t="s">
        <v>107</v>
      </c>
      <c r="I149" s="82" t="s">
        <v>108</v>
      </c>
      <c r="J149" s="82" t="s">
        <v>109</v>
      </c>
      <c r="K149" s="83" t="s">
        <v>55</v>
      </c>
      <c r="L149" s="82" t="s">
        <v>111</v>
      </c>
      <c r="M149" s="82" t="s">
        <v>112</v>
      </c>
      <c r="N149" s="82" t="s">
        <v>41</v>
      </c>
      <c r="O149" s="82" t="s">
        <v>42</v>
      </c>
      <c r="P149" s="82" t="s">
        <v>113</v>
      </c>
      <c r="Q149" s="82" t="s">
        <v>43</v>
      </c>
      <c r="R149" s="82" t="s">
        <v>114</v>
      </c>
      <c r="S149" s="82" t="s">
        <v>115</v>
      </c>
      <c r="T149" s="82" t="s">
        <v>152</v>
      </c>
      <c r="U149" s="82" t="s">
        <v>144</v>
      </c>
      <c r="V149" s="82" t="s">
        <v>122</v>
      </c>
      <c r="W149" s="82" t="s">
        <v>116</v>
      </c>
      <c r="X149" s="82" t="s">
        <v>120</v>
      </c>
      <c r="Y149" s="82" t="s">
        <v>44</v>
      </c>
      <c r="Z149" s="82" t="s">
        <v>45</v>
      </c>
      <c r="AA149" s="82" t="s">
        <v>47</v>
      </c>
      <c r="AB149" s="83" t="s">
        <v>51</v>
      </c>
      <c r="AC149" s="82" t="s">
        <v>56</v>
      </c>
      <c r="AD149" s="82" t="s">
        <v>46</v>
      </c>
      <c r="AE149" s="82" t="s">
        <v>57</v>
      </c>
    </row>
    <row r="150" spans="1:31" ht="408" customHeight="1">
      <c r="A150" s="85"/>
      <c r="B150" s="81"/>
      <c r="C150" s="82"/>
      <c r="D150" s="82"/>
      <c r="E150" s="82"/>
      <c r="F150" s="82"/>
      <c r="G150" s="82"/>
      <c r="H150" s="82"/>
      <c r="I150" s="82"/>
      <c r="J150" s="82"/>
      <c r="K150" s="84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4"/>
      <c r="AC150" s="82"/>
      <c r="AD150" s="82"/>
      <c r="AE150" s="82"/>
    </row>
    <row r="151" spans="1:31" ht="57.75">
      <c r="A151" s="73"/>
      <c r="B151" s="61"/>
      <c r="C151" s="61">
        <v>1</v>
      </c>
      <c r="D151" s="61">
        <v>2</v>
      </c>
      <c r="E151" s="73" t="s">
        <v>52</v>
      </c>
      <c r="F151" s="73">
        <v>4</v>
      </c>
      <c r="G151" s="73">
        <v>5</v>
      </c>
      <c r="H151" s="73">
        <v>6</v>
      </c>
      <c r="I151" s="73">
        <v>7</v>
      </c>
      <c r="J151" s="73">
        <v>8</v>
      </c>
      <c r="K151" s="73" t="s">
        <v>53</v>
      </c>
      <c r="L151" s="73">
        <v>10</v>
      </c>
      <c r="M151" s="73">
        <v>11</v>
      </c>
      <c r="N151" s="73">
        <v>12</v>
      </c>
      <c r="O151" s="73">
        <v>13</v>
      </c>
      <c r="P151" s="73">
        <v>14</v>
      </c>
      <c r="Q151" s="73">
        <v>15</v>
      </c>
      <c r="R151" s="73">
        <v>16</v>
      </c>
      <c r="S151" s="73">
        <v>17</v>
      </c>
      <c r="T151" s="73">
        <v>18</v>
      </c>
      <c r="U151" s="73">
        <v>19</v>
      </c>
      <c r="V151" s="73">
        <v>20</v>
      </c>
      <c r="W151" s="73">
        <v>21</v>
      </c>
      <c r="X151" s="73">
        <v>22</v>
      </c>
      <c r="Y151" s="73">
        <v>23</v>
      </c>
      <c r="Z151" s="73">
        <v>24</v>
      </c>
      <c r="AA151" s="73">
        <v>25</v>
      </c>
      <c r="AB151" s="73">
        <v>26</v>
      </c>
      <c r="AC151" s="73">
        <v>27</v>
      </c>
      <c r="AD151" s="73">
        <v>28</v>
      </c>
      <c r="AE151" s="73">
        <v>29</v>
      </c>
    </row>
    <row r="152" spans="1:31" ht="57.75">
      <c r="A152" s="81" t="s">
        <v>6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</row>
    <row r="153" spans="1:31" ht="57.75">
      <c r="A153" s="62">
        <v>35</v>
      </c>
      <c r="B153" s="63" t="s">
        <v>94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>
        <v>5</v>
      </c>
      <c r="Q153" s="62">
        <v>3</v>
      </c>
      <c r="R153" s="62">
        <v>80</v>
      </c>
      <c r="S153" s="62">
        <v>115</v>
      </c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</row>
    <row r="154" spans="1:32" ht="173.25">
      <c r="A154" s="34">
        <v>36</v>
      </c>
      <c r="B154" s="50" t="s">
        <v>154</v>
      </c>
      <c r="C154" s="34"/>
      <c r="D154" s="34"/>
      <c r="E154" s="34"/>
      <c r="F154" s="34"/>
      <c r="G154" s="34"/>
      <c r="H154" s="34"/>
      <c r="I154" s="34"/>
      <c r="J154" s="34">
        <v>40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1" ht="115.5">
      <c r="A155" s="34">
        <v>2</v>
      </c>
      <c r="B155" s="50" t="s">
        <v>62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>
        <v>4</v>
      </c>
      <c r="P155" s="34"/>
      <c r="Q155" s="34"/>
      <c r="R155" s="34"/>
      <c r="S155" s="34">
        <v>85</v>
      </c>
      <c r="T155" s="34"/>
      <c r="U155" s="34"/>
      <c r="V155" s="34"/>
      <c r="W155" s="34"/>
      <c r="X155" s="34"/>
      <c r="Y155" s="34"/>
      <c r="Z155" s="34"/>
      <c r="AA155" s="34"/>
      <c r="AB155" s="34">
        <v>1.5</v>
      </c>
      <c r="AC155" s="34"/>
      <c r="AD155" s="34"/>
      <c r="AE155" s="34"/>
    </row>
    <row r="156" spans="1:31" ht="57.75">
      <c r="A156" s="34">
        <v>16</v>
      </c>
      <c r="B156" s="50" t="s">
        <v>37</v>
      </c>
      <c r="C156" s="34">
        <v>20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>
        <v>6</v>
      </c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  <row r="157" spans="1:31" ht="57.75">
      <c r="A157" s="34"/>
      <c r="B157" s="50" t="s">
        <v>7</v>
      </c>
      <c r="C157" s="34">
        <f>SUM(C153:C156)</f>
        <v>20</v>
      </c>
      <c r="D157" s="34">
        <f aca="true" t="shared" si="25" ref="D157:AE157">SUM(D153:D156)</f>
        <v>0</v>
      </c>
      <c r="E157" s="34">
        <f t="shared" si="25"/>
        <v>0</v>
      </c>
      <c r="F157" s="34">
        <f t="shared" si="25"/>
        <v>0</v>
      </c>
      <c r="G157" s="34">
        <f t="shared" si="25"/>
        <v>0</v>
      </c>
      <c r="H157" s="34">
        <f t="shared" si="25"/>
        <v>0</v>
      </c>
      <c r="I157" s="34">
        <f t="shared" si="25"/>
        <v>0</v>
      </c>
      <c r="J157" s="34">
        <f t="shared" si="25"/>
        <v>40</v>
      </c>
      <c r="K157" s="34">
        <f t="shared" si="25"/>
        <v>0</v>
      </c>
      <c r="L157" s="34">
        <f t="shared" si="25"/>
        <v>0</v>
      </c>
      <c r="M157" s="34">
        <f t="shared" si="25"/>
        <v>0</v>
      </c>
      <c r="N157" s="34">
        <f t="shared" si="25"/>
        <v>0</v>
      </c>
      <c r="O157" s="34">
        <f t="shared" si="25"/>
        <v>4</v>
      </c>
      <c r="P157" s="34">
        <f t="shared" si="25"/>
        <v>11</v>
      </c>
      <c r="Q157" s="34">
        <f t="shared" si="25"/>
        <v>3</v>
      </c>
      <c r="R157" s="34">
        <f t="shared" si="25"/>
        <v>80</v>
      </c>
      <c r="S157" s="34">
        <f t="shared" si="25"/>
        <v>200</v>
      </c>
      <c r="T157" s="34">
        <f t="shared" si="25"/>
        <v>0</v>
      </c>
      <c r="U157" s="34">
        <f t="shared" si="25"/>
        <v>0</v>
      </c>
      <c r="V157" s="34">
        <f>SUM(V153:V156)</f>
        <v>0</v>
      </c>
      <c r="W157" s="34">
        <f t="shared" si="25"/>
        <v>0</v>
      </c>
      <c r="X157" s="34">
        <f t="shared" si="25"/>
        <v>0</v>
      </c>
      <c r="Y157" s="34">
        <f t="shared" si="25"/>
        <v>0</v>
      </c>
      <c r="Z157" s="34">
        <f t="shared" si="25"/>
        <v>0</v>
      </c>
      <c r="AA157" s="34">
        <f t="shared" si="25"/>
        <v>0</v>
      </c>
      <c r="AB157" s="34">
        <f t="shared" si="25"/>
        <v>1.5</v>
      </c>
      <c r="AC157" s="34">
        <f t="shared" si="25"/>
        <v>0</v>
      </c>
      <c r="AD157" s="34">
        <f t="shared" si="25"/>
        <v>0</v>
      </c>
      <c r="AE157" s="34">
        <f t="shared" si="25"/>
        <v>0</v>
      </c>
    </row>
    <row r="158" spans="1:31" ht="57.75">
      <c r="A158" s="85" t="s">
        <v>50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</row>
    <row r="159" spans="1:31" ht="115.5">
      <c r="A159" s="34" t="s">
        <v>163</v>
      </c>
      <c r="B159" s="50" t="s">
        <v>87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>
        <v>100</v>
      </c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  <row r="160" spans="1:31" ht="57.75">
      <c r="A160" s="34"/>
      <c r="B160" s="50" t="s">
        <v>29</v>
      </c>
      <c r="C160" s="34">
        <f aca="true" t="shared" si="26" ref="C160:AE160">SUM(C159:C159)</f>
        <v>0</v>
      </c>
      <c r="D160" s="34">
        <f t="shared" si="26"/>
        <v>0</v>
      </c>
      <c r="E160" s="34">
        <f t="shared" si="26"/>
        <v>0</v>
      </c>
      <c r="F160" s="34">
        <f t="shared" si="26"/>
        <v>0</v>
      </c>
      <c r="G160" s="34">
        <f t="shared" si="26"/>
        <v>0</v>
      </c>
      <c r="H160" s="34">
        <f t="shared" si="26"/>
        <v>0</v>
      </c>
      <c r="I160" s="34">
        <f t="shared" si="26"/>
        <v>0</v>
      </c>
      <c r="J160" s="34">
        <f t="shared" si="26"/>
        <v>0</v>
      </c>
      <c r="K160" s="34">
        <f t="shared" si="26"/>
        <v>0</v>
      </c>
      <c r="L160" s="34">
        <f t="shared" si="26"/>
        <v>0</v>
      </c>
      <c r="M160" s="34">
        <f t="shared" si="26"/>
        <v>0</v>
      </c>
      <c r="N160" s="34">
        <f t="shared" si="26"/>
        <v>0</v>
      </c>
      <c r="O160" s="34">
        <f t="shared" si="26"/>
        <v>0</v>
      </c>
      <c r="P160" s="34">
        <f t="shared" si="26"/>
        <v>0</v>
      </c>
      <c r="Q160" s="34">
        <f t="shared" si="26"/>
        <v>0</v>
      </c>
      <c r="R160" s="34">
        <f t="shared" si="26"/>
        <v>0</v>
      </c>
      <c r="S160" s="34">
        <f t="shared" si="26"/>
        <v>100</v>
      </c>
      <c r="T160" s="34">
        <f t="shared" si="26"/>
        <v>0</v>
      </c>
      <c r="U160" s="34">
        <f t="shared" si="26"/>
        <v>0</v>
      </c>
      <c r="V160" s="34">
        <f>SUM(V159:V159)</f>
        <v>0</v>
      </c>
      <c r="W160" s="34">
        <f t="shared" si="26"/>
        <v>0</v>
      </c>
      <c r="X160" s="34">
        <f t="shared" si="26"/>
        <v>0</v>
      </c>
      <c r="Y160" s="34">
        <f t="shared" si="26"/>
        <v>0</v>
      </c>
      <c r="Z160" s="34">
        <f t="shared" si="26"/>
        <v>0</v>
      </c>
      <c r="AA160" s="34">
        <f t="shared" si="26"/>
        <v>0</v>
      </c>
      <c r="AB160" s="34">
        <f t="shared" si="26"/>
        <v>0</v>
      </c>
      <c r="AC160" s="34">
        <f t="shared" si="26"/>
        <v>0</v>
      </c>
      <c r="AD160" s="34">
        <f t="shared" si="26"/>
        <v>0</v>
      </c>
      <c r="AE160" s="34">
        <f t="shared" si="26"/>
        <v>0</v>
      </c>
    </row>
    <row r="161" spans="1:31" ht="57.75">
      <c r="A161" s="85" t="s">
        <v>31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</row>
    <row r="162" spans="1:31" ht="173.25">
      <c r="A162" s="62">
        <v>18</v>
      </c>
      <c r="B162" s="63" t="s">
        <v>139</v>
      </c>
      <c r="C162" s="62"/>
      <c r="D162" s="62"/>
      <c r="E162" s="62"/>
      <c r="F162" s="62"/>
      <c r="G162" s="62"/>
      <c r="H162" s="62"/>
      <c r="I162" s="62"/>
      <c r="J162" s="62">
        <v>40</v>
      </c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</row>
    <row r="163" spans="1:31" ht="228" customHeight="1">
      <c r="A163" s="34">
        <v>44</v>
      </c>
      <c r="B163" s="50" t="s">
        <v>156</v>
      </c>
      <c r="C163" s="34"/>
      <c r="D163" s="34"/>
      <c r="E163" s="34"/>
      <c r="F163" s="34"/>
      <c r="G163" s="34">
        <v>14</v>
      </c>
      <c r="H163" s="34"/>
      <c r="I163" s="34">
        <v>36</v>
      </c>
      <c r="J163" s="34">
        <v>16.6</v>
      </c>
      <c r="K163" s="34"/>
      <c r="L163" s="34"/>
      <c r="M163" s="34"/>
      <c r="N163" s="34"/>
      <c r="O163" s="34"/>
      <c r="P163" s="34"/>
      <c r="Q163" s="34">
        <v>1.8</v>
      </c>
      <c r="R163" s="34"/>
      <c r="S163" s="34"/>
      <c r="T163" s="34"/>
      <c r="U163" s="34">
        <v>27</v>
      </c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  <row r="164" spans="1:31" ht="141">
      <c r="A164" s="47" t="s">
        <v>165</v>
      </c>
      <c r="B164" s="63" t="s">
        <v>128</v>
      </c>
      <c r="C164" s="62">
        <v>9</v>
      </c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>
        <v>4</v>
      </c>
      <c r="R164" s="62"/>
      <c r="S164" s="62">
        <v>13</v>
      </c>
      <c r="T164" s="62"/>
      <c r="U164" s="62"/>
      <c r="V164" s="62"/>
      <c r="W164" s="62">
        <v>37</v>
      </c>
      <c r="X164" s="62"/>
      <c r="Y164" s="62"/>
      <c r="Z164" s="62"/>
      <c r="AA164" s="62"/>
      <c r="AB164" s="62"/>
      <c r="AC164" s="62"/>
      <c r="AD164" s="62"/>
      <c r="AE164" s="62"/>
    </row>
    <row r="165" spans="1:31" ht="57.75">
      <c r="A165" s="34">
        <v>7</v>
      </c>
      <c r="B165" s="50" t="s">
        <v>61</v>
      </c>
      <c r="C165" s="34"/>
      <c r="D165" s="34"/>
      <c r="E165" s="34">
        <v>1</v>
      </c>
      <c r="F165" s="34"/>
      <c r="G165" s="34"/>
      <c r="H165" s="34"/>
      <c r="I165" s="34"/>
      <c r="J165" s="34">
        <v>5.5</v>
      </c>
      <c r="K165" s="34"/>
      <c r="L165" s="34"/>
      <c r="M165" s="34"/>
      <c r="N165" s="34"/>
      <c r="O165" s="34"/>
      <c r="P165" s="34">
        <v>1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  <row r="166" spans="1:32" ht="57.75">
      <c r="A166" s="34">
        <v>4</v>
      </c>
      <c r="B166" s="50" t="s">
        <v>147</v>
      </c>
      <c r="C166" s="34"/>
      <c r="D166" s="34"/>
      <c r="E166" s="34"/>
      <c r="F166" s="34"/>
      <c r="G166" s="34"/>
      <c r="H166" s="34"/>
      <c r="I166" s="34">
        <v>119</v>
      </c>
      <c r="J166" s="34"/>
      <c r="K166" s="34"/>
      <c r="L166" s="34"/>
      <c r="M166" s="34"/>
      <c r="N166" s="34"/>
      <c r="O166" s="34"/>
      <c r="P166" s="34">
        <v>5</v>
      </c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31" ht="57.75">
      <c r="A167" s="34">
        <v>20</v>
      </c>
      <c r="B167" s="50" t="s">
        <v>124</v>
      </c>
      <c r="C167" s="34"/>
      <c r="D167" s="34"/>
      <c r="E167" s="34"/>
      <c r="F167" s="34">
        <v>7.5</v>
      </c>
      <c r="G167" s="34"/>
      <c r="H167" s="34"/>
      <c r="I167" s="34"/>
      <c r="J167" s="34"/>
      <c r="K167" s="34"/>
      <c r="L167" s="34">
        <v>15</v>
      </c>
      <c r="M167" s="34"/>
      <c r="N167" s="34"/>
      <c r="O167" s="34">
        <v>4</v>
      </c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  <row r="168" spans="1:31" ht="115.5">
      <c r="A168" s="34" t="s">
        <v>33</v>
      </c>
      <c r="B168" s="50" t="s">
        <v>54</v>
      </c>
      <c r="C168" s="34">
        <v>20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  <row r="169" spans="1:31" ht="115.5">
      <c r="A169" s="34" t="s">
        <v>33</v>
      </c>
      <c r="B169" s="50" t="s">
        <v>58</v>
      </c>
      <c r="C169" s="34"/>
      <c r="D169" s="34">
        <v>30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</row>
    <row r="170" spans="1:31" ht="57.75">
      <c r="A170" s="34"/>
      <c r="B170" s="50" t="s">
        <v>7</v>
      </c>
      <c r="C170" s="34">
        <f aca="true" t="shared" si="27" ref="C170:AE170">SUM(C162:C169)</f>
        <v>29</v>
      </c>
      <c r="D170" s="34">
        <f t="shared" si="27"/>
        <v>30</v>
      </c>
      <c r="E170" s="34">
        <f t="shared" si="27"/>
        <v>1</v>
      </c>
      <c r="F170" s="34">
        <f t="shared" si="27"/>
        <v>7.5</v>
      </c>
      <c r="G170" s="34">
        <f t="shared" si="27"/>
        <v>14</v>
      </c>
      <c r="H170" s="34">
        <f t="shared" si="27"/>
        <v>0</v>
      </c>
      <c r="I170" s="34">
        <f t="shared" si="27"/>
        <v>155</v>
      </c>
      <c r="J170" s="34">
        <f t="shared" si="27"/>
        <v>62.1</v>
      </c>
      <c r="K170" s="34">
        <f t="shared" si="27"/>
        <v>0</v>
      </c>
      <c r="L170" s="34">
        <f t="shared" si="27"/>
        <v>15</v>
      </c>
      <c r="M170" s="34">
        <f t="shared" si="27"/>
        <v>0</v>
      </c>
      <c r="N170" s="34">
        <f t="shared" si="27"/>
        <v>0</v>
      </c>
      <c r="O170" s="34">
        <f t="shared" si="27"/>
        <v>4</v>
      </c>
      <c r="P170" s="34">
        <f t="shared" si="27"/>
        <v>6</v>
      </c>
      <c r="Q170" s="34">
        <f t="shared" si="27"/>
        <v>5.8</v>
      </c>
      <c r="R170" s="34">
        <f t="shared" si="27"/>
        <v>0</v>
      </c>
      <c r="S170" s="34">
        <f t="shared" si="27"/>
        <v>13</v>
      </c>
      <c r="T170" s="34">
        <f t="shared" si="27"/>
        <v>0</v>
      </c>
      <c r="U170" s="34">
        <f t="shared" si="27"/>
        <v>27</v>
      </c>
      <c r="V170" s="34">
        <f t="shared" si="27"/>
        <v>0</v>
      </c>
      <c r="W170" s="34">
        <f t="shared" si="27"/>
        <v>37</v>
      </c>
      <c r="X170" s="34">
        <f t="shared" si="27"/>
        <v>0</v>
      </c>
      <c r="Y170" s="34">
        <f t="shared" si="27"/>
        <v>0</v>
      </c>
      <c r="Z170" s="34">
        <f t="shared" si="27"/>
        <v>0</v>
      </c>
      <c r="AA170" s="34">
        <f t="shared" si="27"/>
        <v>0</v>
      </c>
      <c r="AB170" s="34">
        <f t="shared" si="27"/>
        <v>0</v>
      </c>
      <c r="AC170" s="34">
        <f t="shared" si="27"/>
        <v>0</v>
      </c>
      <c r="AD170" s="34">
        <f t="shared" si="27"/>
        <v>0</v>
      </c>
      <c r="AE170" s="34">
        <f t="shared" si="27"/>
        <v>0</v>
      </c>
    </row>
    <row r="171" spans="1:31" ht="57.75">
      <c r="A171" s="85" t="s">
        <v>28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</row>
    <row r="172" spans="1:31" ht="231">
      <c r="A172" s="34" t="s">
        <v>170</v>
      </c>
      <c r="B172" s="50" t="s">
        <v>143</v>
      </c>
      <c r="C172" s="34"/>
      <c r="D172" s="34"/>
      <c r="E172" s="34">
        <v>35.4</v>
      </c>
      <c r="F172" s="34"/>
      <c r="G172" s="34"/>
      <c r="H172" s="34"/>
      <c r="I172" s="34"/>
      <c r="J172" s="34"/>
      <c r="K172" s="34"/>
      <c r="L172" s="34"/>
      <c r="M172" s="34"/>
      <c r="N172" s="34"/>
      <c r="O172" s="34">
        <v>7.4</v>
      </c>
      <c r="P172" s="34">
        <v>8</v>
      </c>
      <c r="Q172" s="34">
        <v>0.2</v>
      </c>
      <c r="R172" s="34">
        <v>5</v>
      </c>
      <c r="S172" s="34">
        <v>14</v>
      </c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>
        <v>0.75</v>
      </c>
    </row>
    <row r="173" spans="1:31" ht="57.75">
      <c r="A173" s="34">
        <v>29</v>
      </c>
      <c r="B173" s="50" t="s">
        <v>10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>
        <v>4</v>
      </c>
      <c r="M173" s="34"/>
      <c r="N173" s="34"/>
      <c r="O173" s="34">
        <v>4</v>
      </c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>
        <v>0.38</v>
      </c>
      <c r="AB173" s="34"/>
      <c r="AC173" s="34"/>
      <c r="AD173" s="34"/>
      <c r="AE173" s="34"/>
    </row>
    <row r="174" spans="1:31" ht="57.75">
      <c r="A174" s="34"/>
      <c r="B174" s="50" t="s">
        <v>7</v>
      </c>
      <c r="C174" s="34">
        <f aca="true" t="shared" si="28" ref="C174:AE174">SUM(C172:C173)</f>
        <v>0</v>
      </c>
      <c r="D174" s="34">
        <f t="shared" si="28"/>
        <v>0</v>
      </c>
      <c r="E174" s="34">
        <f t="shared" si="28"/>
        <v>35.4</v>
      </c>
      <c r="F174" s="34">
        <f t="shared" si="28"/>
        <v>0</v>
      </c>
      <c r="G174" s="34">
        <f t="shared" si="28"/>
        <v>0</v>
      </c>
      <c r="H174" s="34">
        <f t="shared" si="28"/>
        <v>0</v>
      </c>
      <c r="I174" s="34">
        <f t="shared" si="28"/>
        <v>0</v>
      </c>
      <c r="J174" s="34">
        <f t="shared" si="28"/>
        <v>0</v>
      </c>
      <c r="K174" s="34">
        <f t="shared" si="28"/>
        <v>0</v>
      </c>
      <c r="L174" s="34">
        <f t="shared" si="28"/>
        <v>4</v>
      </c>
      <c r="M174" s="34">
        <f t="shared" si="28"/>
        <v>0</v>
      </c>
      <c r="N174" s="34">
        <f t="shared" si="28"/>
        <v>0</v>
      </c>
      <c r="O174" s="34">
        <f t="shared" si="28"/>
        <v>11.4</v>
      </c>
      <c r="P174" s="34">
        <f t="shared" si="28"/>
        <v>8</v>
      </c>
      <c r="Q174" s="34">
        <f t="shared" si="28"/>
        <v>0.2</v>
      </c>
      <c r="R174" s="34">
        <f t="shared" si="28"/>
        <v>5</v>
      </c>
      <c r="S174" s="34">
        <f t="shared" si="28"/>
        <v>14</v>
      </c>
      <c r="T174" s="34">
        <f t="shared" si="28"/>
        <v>0</v>
      </c>
      <c r="U174" s="34">
        <f t="shared" si="28"/>
        <v>0</v>
      </c>
      <c r="V174" s="34">
        <f t="shared" si="28"/>
        <v>0</v>
      </c>
      <c r="W174" s="34">
        <f t="shared" si="28"/>
        <v>0</v>
      </c>
      <c r="X174" s="34">
        <f t="shared" si="28"/>
        <v>0</v>
      </c>
      <c r="Y174" s="34">
        <f t="shared" si="28"/>
        <v>0</v>
      </c>
      <c r="Z174" s="34">
        <f t="shared" si="28"/>
        <v>0</v>
      </c>
      <c r="AA174" s="34">
        <f t="shared" si="28"/>
        <v>0.38</v>
      </c>
      <c r="AB174" s="34">
        <f t="shared" si="28"/>
        <v>0</v>
      </c>
      <c r="AC174" s="34">
        <f t="shared" si="28"/>
        <v>0</v>
      </c>
      <c r="AD174" s="34">
        <f t="shared" si="28"/>
        <v>0</v>
      </c>
      <c r="AE174" s="34">
        <f t="shared" si="28"/>
        <v>0.75</v>
      </c>
    </row>
    <row r="175" spans="1:31" ht="115.5">
      <c r="A175" s="73"/>
      <c r="B175" s="50" t="s">
        <v>59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>
        <v>2.25</v>
      </c>
      <c r="AE175" s="34"/>
    </row>
    <row r="176" spans="1:31" ht="57.75">
      <c r="A176" s="34"/>
      <c r="B176" s="64" t="s">
        <v>11</v>
      </c>
      <c r="C176" s="34">
        <f aca="true" t="shared" si="29" ref="C176:AC176">C157+C160+C170+C174</f>
        <v>49</v>
      </c>
      <c r="D176" s="34">
        <f t="shared" si="29"/>
        <v>30</v>
      </c>
      <c r="E176" s="34">
        <f t="shared" si="29"/>
        <v>36.4</v>
      </c>
      <c r="F176" s="34">
        <f t="shared" si="29"/>
        <v>7.5</v>
      </c>
      <c r="G176" s="34">
        <f t="shared" si="29"/>
        <v>14</v>
      </c>
      <c r="H176" s="34">
        <f t="shared" si="29"/>
        <v>0</v>
      </c>
      <c r="I176" s="34">
        <f t="shared" si="29"/>
        <v>155</v>
      </c>
      <c r="J176" s="34">
        <f t="shared" si="29"/>
        <v>102.1</v>
      </c>
      <c r="K176" s="34">
        <f t="shared" si="29"/>
        <v>0</v>
      </c>
      <c r="L176" s="34">
        <f t="shared" si="29"/>
        <v>19</v>
      </c>
      <c r="M176" s="34">
        <f t="shared" si="29"/>
        <v>0</v>
      </c>
      <c r="N176" s="34">
        <f t="shared" si="29"/>
        <v>0</v>
      </c>
      <c r="O176" s="34">
        <f t="shared" si="29"/>
        <v>19.4</v>
      </c>
      <c r="P176" s="34">
        <f t="shared" si="29"/>
        <v>25</v>
      </c>
      <c r="Q176" s="34">
        <f t="shared" si="29"/>
        <v>9</v>
      </c>
      <c r="R176" s="34">
        <f t="shared" si="29"/>
        <v>85</v>
      </c>
      <c r="S176" s="34">
        <f t="shared" si="29"/>
        <v>327</v>
      </c>
      <c r="T176" s="34">
        <f t="shared" si="29"/>
        <v>0</v>
      </c>
      <c r="U176" s="34">
        <f t="shared" si="29"/>
        <v>27</v>
      </c>
      <c r="V176" s="34">
        <f t="shared" si="29"/>
        <v>0</v>
      </c>
      <c r="W176" s="34">
        <f t="shared" si="29"/>
        <v>37</v>
      </c>
      <c r="X176" s="34">
        <f t="shared" si="29"/>
        <v>0</v>
      </c>
      <c r="Y176" s="34">
        <f t="shared" si="29"/>
        <v>0</v>
      </c>
      <c r="Z176" s="34">
        <f t="shared" si="29"/>
        <v>0</v>
      </c>
      <c r="AA176" s="34">
        <f t="shared" si="29"/>
        <v>0.38</v>
      </c>
      <c r="AB176" s="34">
        <f t="shared" si="29"/>
        <v>1.5</v>
      </c>
      <c r="AC176" s="34">
        <f t="shared" si="29"/>
        <v>0</v>
      </c>
      <c r="AD176" s="34">
        <v>2.25</v>
      </c>
      <c r="AE176" s="34">
        <f>AE157+AE160+AE170+AE174</f>
        <v>0.75</v>
      </c>
    </row>
    <row r="177" spans="1:31" ht="57.75">
      <c r="A177" s="81" t="s">
        <v>75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</row>
    <row r="178" spans="1:31" ht="57.75">
      <c r="A178" s="81" t="s">
        <v>18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</row>
    <row r="179" spans="1:31" ht="57.75">
      <c r="A179" s="85" t="s">
        <v>100</v>
      </c>
      <c r="B179" s="81" t="s">
        <v>23</v>
      </c>
      <c r="C179" s="82" t="s">
        <v>102</v>
      </c>
      <c r="D179" s="82" t="s">
        <v>103</v>
      </c>
      <c r="E179" s="82" t="s">
        <v>104</v>
      </c>
      <c r="F179" s="82" t="s">
        <v>105</v>
      </c>
      <c r="G179" s="82" t="s">
        <v>119</v>
      </c>
      <c r="H179" s="82" t="s">
        <v>107</v>
      </c>
      <c r="I179" s="82" t="s">
        <v>108</v>
      </c>
      <c r="J179" s="82" t="s">
        <v>109</v>
      </c>
      <c r="K179" s="83" t="s">
        <v>55</v>
      </c>
      <c r="L179" s="82" t="s">
        <v>111</v>
      </c>
      <c r="M179" s="82" t="s">
        <v>112</v>
      </c>
      <c r="N179" s="82" t="s">
        <v>41</v>
      </c>
      <c r="O179" s="82" t="s">
        <v>42</v>
      </c>
      <c r="P179" s="82" t="s">
        <v>113</v>
      </c>
      <c r="Q179" s="82" t="s">
        <v>43</v>
      </c>
      <c r="R179" s="82" t="s">
        <v>114</v>
      </c>
      <c r="S179" s="82" t="s">
        <v>115</v>
      </c>
      <c r="T179" s="82" t="s">
        <v>152</v>
      </c>
      <c r="U179" s="82" t="s">
        <v>144</v>
      </c>
      <c r="V179" s="82" t="s">
        <v>122</v>
      </c>
      <c r="W179" s="82" t="s">
        <v>116</v>
      </c>
      <c r="X179" s="82" t="s">
        <v>120</v>
      </c>
      <c r="Y179" s="82" t="s">
        <v>44</v>
      </c>
      <c r="Z179" s="82" t="s">
        <v>45</v>
      </c>
      <c r="AA179" s="82" t="s">
        <v>47</v>
      </c>
      <c r="AB179" s="83" t="s">
        <v>51</v>
      </c>
      <c r="AC179" s="82" t="s">
        <v>56</v>
      </c>
      <c r="AD179" s="82" t="s">
        <v>46</v>
      </c>
      <c r="AE179" s="82" t="s">
        <v>57</v>
      </c>
    </row>
    <row r="180" spans="1:31" ht="409.5" customHeight="1">
      <c r="A180" s="85"/>
      <c r="B180" s="81"/>
      <c r="C180" s="82"/>
      <c r="D180" s="82"/>
      <c r="E180" s="82"/>
      <c r="F180" s="82"/>
      <c r="G180" s="82"/>
      <c r="H180" s="82"/>
      <c r="I180" s="82"/>
      <c r="J180" s="82"/>
      <c r="K180" s="84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4"/>
      <c r="AC180" s="82"/>
      <c r="AD180" s="82"/>
      <c r="AE180" s="82"/>
    </row>
    <row r="181" spans="1:31" ht="57.75">
      <c r="A181" s="73"/>
      <c r="B181" s="61"/>
      <c r="C181" s="61">
        <v>1</v>
      </c>
      <c r="D181" s="61">
        <v>2</v>
      </c>
      <c r="E181" s="73" t="s">
        <v>52</v>
      </c>
      <c r="F181" s="73">
        <v>4</v>
      </c>
      <c r="G181" s="73">
        <v>5</v>
      </c>
      <c r="H181" s="73">
        <v>6</v>
      </c>
      <c r="I181" s="73">
        <v>7</v>
      </c>
      <c r="J181" s="73">
        <v>8</v>
      </c>
      <c r="K181" s="73" t="s">
        <v>53</v>
      </c>
      <c r="L181" s="73">
        <v>10</v>
      </c>
      <c r="M181" s="73">
        <v>11</v>
      </c>
      <c r="N181" s="73">
        <v>12</v>
      </c>
      <c r="O181" s="73">
        <v>13</v>
      </c>
      <c r="P181" s="73">
        <v>14</v>
      </c>
      <c r="Q181" s="73">
        <v>15</v>
      </c>
      <c r="R181" s="73">
        <v>16</v>
      </c>
      <c r="S181" s="73">
        <v>17</v>
      </c>
      <c r="T181" s="73">
        <v>18</v>
      </c>
      <c r="U181" s="73">
        <v>19</v>
      </c>
      <c r="V181" s="73">
        <v>20</v>
      </c>
      <c r="W181" s="73">
        <v>21</v>
      </c>
      <c r="X181" s="73">
        <v>22</v>
      </c>
      <c r="Y181" s="73">
        <v>23</v>
      </c>
      <c r="Z181" s="73">
        <v>24</v>
      </c>
      <c r="AA181" s="73">
        <v>25</v>
      </c>
      <c r="AB181" s="73">
        <v>26</v>
      </c>
      <c r="AC181" s="73">
        <v>27</v>
      </c>
      <c r="AD181" s="73">
        <v>28</v>
      </c>
      <c r="AE181" s="73">
        <v>29</v>
      </c>
    </row>
    <row r="182" spans="1:31" ht="57.75">
      <c r="A182" s="81" t="s">
        <v>6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</row>
    <row r="183" spans="1:31" ht="115.5">
      <c r="A183" s="34" t="s">
        <v>168</v>
      </c>
      <c r="B183" s="50" t="s">
        <v>146</v>
      </c>
      <c r="C183" s="34"/>
      <c r="D183" s="34"/>
      <c r="E183" s="34"/>
      <c r="F183" s="34"/>
      <c r="G183" s="34">
        <v>19</v>
      </c>
      <c r="H183" s="34"/>
      <c r="I183" s="34"/>
      <c r="J183" s="34"/>
      <c r="K183" s="34"/>
      <c r="L183" s="34"/>
      <c r="M183" s="34"/>
      <c r="N183" s="34"/>
      <c r="O183" s="34">
        <v>3</v>
      </c>
      <c r="P183" s="34">
        <v>2</v>
      </c>
      <c r="Q183" s="34"/>
      <c r="R183" s="34"/>
      <c r="S183" s="34">
        <v>113</v>
      </c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  <row r="184" spans="1:31" ht="57.75">
      <c r="A184" s="34">
        <v>15</v>
      </c>
      <c r="B184" s="50" t="s">
        <v>15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>
        <v>4</v>
      </c>
      <c r="P184" s="34"/>
      <c r="Q184" s="34"/>
      <c r="R184" s="34"/>
      <c r="S184" s="34">
        <v>85</v>
      </c>
      <c r="T184" s="34"/>
      <c r="U184" s="34"/>
      <c r="V184" s="34"/>
      <c r="W184" s="34"/>
      <c r="X184" s="34"/>
      <c r="Y184" s="34"/>
      <c r="Z184" s="34"/>
      <c r="AA184" s="34"/>
      <c r="AB184" s="34"/>
      <c r="AC184" s="34">
        <v>0.76</v>
      </c>
      <c r="AD184" s="34"/>
      <c r="AE184" s="34"/>
    </row>
    <row r="185" spans="1:31" ht="57.75">
      <c r="A185" s="34">
        <v>3</v>
      </c>
      <c r="B185" s="50" t="s">
        <v>89</v>
      </c>
      <c r="C185" s="34">
        <v>20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>
        <v>8</v>
      </c>
      <c r="AA185" s="34"/>
      <c r="AB185" s="34"/>
      <c r="AC185" s="34"/>
      <c r="AD185" s="34"/>
      <c r="AE185" s="34"/>
    </row>
    <row r="186" spans="1:31" ht="57.75">
      <c r="A186" s="34"/>
      <c r="B186" s="50" t="s">
        <v>7</v>
      </c>
      <c r="C186" s="34">
        <f aca="true" t="shared" si="30" ref="C186:AE186">SUM(C183:C185)</f>
        <v>20</v>
      </c>
      <c r="D186" s="34">
        <f t="shared" si="30"/>
        <v>0</v>
      </c>
      <c r="E186" s="34">
        <f t="shared" si="30"/>
        <v>0</v>
      </c>
      <c r="F186" s="34">
        <f t="shared" si="30"/>
        <v>0</v>
      </c>
      <c r="G186" s="34">
        <f t="shared" si="30"/>
        <v>19</v>
      </c>
      <c r="H186" s="34">
        <f t="shared" si="30"/>
        <v>0</v>
      </c>
      <c r="I186" s="34">
        <f t="shared" si="30"/>
        <v>0</v>
      </c>
      <c r="J186" s="34">
        <f t="shared" si="30"/>
        <v>0</v>
      </c>
      <c r="K186" s="34">
        <f t="shared" si="30"/>
        <v>0</v>
      </c>
      <c r="L186" s="34">
        <f t="shared" si="30"/>
        <v>0</v>
      </c>
      <c r="M186" s="34">
        <f t="shared" si="30"/>
        <v>0</v>
      </c>
      <c r="N186" s="34">
        <f t="shared" si="30"/>
        <v>0</v>
      </c>
      <c r="O186" s="34">
        <f t="shared" si="30"/>
        <v>7</v>
      </c>
      <c r="P186" s="34">
        <f t="shared" si="30"/>
        <v>2</v>
      </c>
      <c r="Q186" s="34">
        <f t="shared" si="30"/>
        <v>0</v>
      </c>
      <c r="R186" s="34">
        <f t="shared" si="30"/>
        <v>0</v>
      </c>
      <c r="S186" s="34">
        <f t="shared" si="30"/>
        <v>198</v>
      </c>
      <c r="T186" s="34">
        <f t="shared" si="30"/>
        <v>0</v>
      </c>
      <c r="U186" s="34">
        <f t="shared" si="30"/>
        <v>0</v>
      </c>
      <c r="V186" s="34">
        <f>SUM(V183:V185)</f>
        <v>0</v>
      </c>
      <c r="W186" s="34">
        <f t="shared" si="30"/>
        <v>0</v>
      </c>
      <c r="X186" s="34">
        <f t="shared" si="30"/>
        <v>0</v>
      </c>
      <c r="Y186" s="34">
        <f t="shared" si="30"/>
        <v>0</v>
      </c>
      <c r="Z186" s="34">
        <f t="shared" si="30"/>
        <v>8</v>
      </c>
      <c r="AA186" s="34">
        <f t="shared" si="30"/>
        <v>0</v>
      </c>
      <c r="AB186" s="34">
        <f t="shared" si="30"/>
        <v>0</v>
      </c>
      <c r="AC186" s="34">
        <f t="shared" si="30"/>
        <v>0.76</v>
      </c>
      <c r="AD186" s="34">
        <f t="shared" si="30"/>
        <v>0</v>
      </c>
      <c r="AE186" s="34">
        <f t="shared" si="30"/>
        <v>0</v>
      </c>
    </row>
    <row r="187" spans="1:31" ht="57.75">
      <c r="A187" s="85" t="s">
        <v>50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</row>
    <row r="188" spans="1:31" ht="115.5">
      <c r="A188" s="34" t="s">
        <v>33</v>
      </c>
      <c r="B188" s="50" t="s">
        <v>72</v>
      </c>
      <c r="C188" s="34"/>
      <c r="D188" s="34"/>
      <c r="E188" s="34"/>
      <c r="F188" s="34"/>
      <c r="G188" s="34"/>
      <c r="H188" s="34"/>
      <c r="I188" s="34"/>
      <c r="J188" s="34"/>
      <c r="K188" s="34">
        <v>190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  <row r="189" spans="1:31" ht="57.75">
      <c r="A189" s="34"/>
      <c r="B189" s="50" t="s">
        <v>29</v>
      </c>
      <c r="C189" s="34">
        <f>C188</f>
        <v>0</v>
      </c>
      <c r="D189" s="34">
        <f aca="true" t="shared" si="31" ref="D189:AE189">D188</f>
        <v>0</v>
      </c>
      <c r="E189" s="34">
        <f t="shared" si="31"/>
        <v>0</v>
      </c>
      <c r="F189" s="34">
        <f t="shared" si="31"/>
        <v>0</v>
      </c>
      <c r="G189" s="34">
        <f t="shared" si="31"/>
        <v>0</v>
      </c>
      <c r="H189" s="34">
        <f t="shared" si="31"/>
        <v>0</v>
      </c>
      <c r="I189" s="34">
        <f t="shared" si="31"/>
        <v>0</v>
      </c>
      <c r="J189" s="34">
        <f t="shared" si="31"/>
        <v>0</v>
      </c>
      <c r="K189" s="34">
        <f t="shared" si="31"/>
        <v>190</v>
      </c>
      <c r="L189" s="34">
        <f t="shared" si="31"/>
        <v>0</v>
      </c>
      <c r="M189" s="34">
        <f t="shared" si="31"/>
        <v>0</v>
      </c>
      <c r="N189" s="34">
        <f t="shared" si="31"/>
        <v>0</v>
      </c>
      <c r="O189" s="34">
        <f t="shared" si="31"/>
        <v>0</v>
      </c>
      <c r="P189" s="34">
        <f t="shared" si="31"/>
        <v>0</v>
      </c>
      <c r="Q189" s="34">
        <f t="shared" si="31"/>
        <v>0</v>
      </c>
      <c r="R189" s="34">
        <f t="shared" si="31"/>
        <v>0</v>
      </c>
      <c r="S189" s="34">
        <f t="shared" si="31"/>
        <v>0</v>
      </c>
      <c r="T189" s="34">
        <f t="shared" si="31"/>
        <v>0</v>
      </c>
      <c r="U189" s="34">
        <f t="shared" si="31"/>
        <v>0</v>
      </c>
      <c r="V189" s="34">
        <f t="shared" si="31"/>
        <v>0</v>
      </c>
      <c r="W189" s="34">
        <f t="shared" si="31"/>
        <v>0</v>
      </c>
      <c r="X189" s="34">
        <f t="shared" si="31"/>
        <v>0</v>
      </c>
      <c r="Y189" s="34">
        <f t="shared" si="31"/>
        <v>0</v>
      </c>
      <c r="Z189" s="34">
        <f t="shared" si="31"/>
        <v>0</v>
      </c>
      <c r="AA189" s="34">
        <f t="shared" si="31"/>
        <v>0</v>
      </c>
      <c r="AB189" s="34">
        <f t="shared" si="31"/>
        <v>0</v>
      </c>
      <c r="AC189" s="34">
        <f t="shared" si="31"/>
        <v>0</v>
      </c>
      <c r="AD189" s="34">
        <f t="shared" si="31"/>
        <v>0</v>
      </c>
      <c r="AE189" s="34">
        <f t="shared" si="31"/>
        <v>0</v>
      </c>
    </row>
    <row r="190" spans="1:31" ht="57.75">
      <c r="A190" s="81" t="s">
        <v>31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</row>
    <row r="191" spans="1:31" ht="115.5">
      <c r="A191" s="34">
        <v>52</v>
      </c>
      <c r="B191" s="66" t="s">
        <v>70</v>
      </c>
      <c r="C191" s="34"/>
      <c r="D191" s="34"/>
      <c r="E191" s="34"/>
      <c r="F191" s="34"/>
      <c r="G191" s="34"/>
      <c r="H191" s="34"/>
      <c r="I191" s="34"/>
      <c r="J191" s="34">
        <v>40</v>
      </c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73"/>
    </row>
    <row r="192" spans="1:31" ht="115.5">
      <c r="A192" s="34">
        <v>39</v>
      </c>
      <c r="B192" s="50" t="s">
        <v>32</v>
      </c>
      <c r="C192" s="34"/>
      <c r="D192" s="34"/>
      <c r="E192" s="34"/>
      <c r="F192" s="34"/>
      <c r="G192" s="34"/>
      <c r="H192" s="34"/>
      <c r="I192" s="34">
        <v>73</v>
      </c>
      <c r="J192" s="34">
        <v>13</v>
      </c>
      <c r="K192" s="34"/>
      <c r="L192" s="34"/>
      <c r="M192" s="34"/>
      <c r="N192" s="34"/>
      <c r="O192" s="34"/>
      <c r="P192" s="34"/>
      <c r="Q192" s="34">
        <v>1.8</v>
      </c>
      <c r="R192" s="34">
        <v>2.5</v>
      </c>
      <c r="S192" s="34"/>
      <c r="T192" s="34"/>
      <c r="U192" s="34">
        <v>39</v>
      </c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spans="1:31" ht="57.75">
      <c r="A193" s="34">
        <v>19</v>
      </c>
      <c r="B193" s="50" t="s">
        <v>138</v>
      </c>
      <c r="C193" s="34"/>
      <c r="D193" s="34"/>
      <c r="E193" s="34"/>
      <c r="F193" s="34"/>
      <c r="G193" s="34"/>
      <c r="H193" s="34"/>
      <c r="I193" s="34">
        <v>101</v>
      </c>
      <c r="J193" s="34">
        <v>38.9</v>
      </c>
      <c r="K193" s="34"/>
      <c r="L193" s="34"/>
      <c r="M193" s="34"/>
      <c r="N193" s="34"/>
      <c r="O193" s="34"/>
      <c r="P193" s="34"/>
      <c r="Q193" s="34">
        <v>5</v>
      </c>
      <c r="R193" s="34"/>
      <c r="S193" s="34"/>
      <c r="T193" s="34"/>
      <c r="U193" s="34">
        <v>45</v>
      </c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  <row r="194" spans="1:31" ht="173.25">
      <c r="A194" s="34">
        <v>9</v>
      </c>
      <c r="B194" s="50" t="s">
        <v>101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>
        <v>17</v>
      </c>
      <c r="N194" s="34"/>
      <c r="O194" s="34">
        <v>4</v>
      </c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  <row r="195" spans="1:31" ht="115.5">
      <c r="A195" s="34" t="s">
        <v>33</v>
      </c>
      <c r="B195" s="50" t="s">
        <v>54</v>
      </c>
      <c r="C195" s="34">
        <v>20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  <row r="196" spans="1:31" ht="115.5">
      <c r="A196" s="34" t="s">
        <v>33</v>
      </c>
      <c r="B196" s="50" t="s">
        <v>58</v>
      </c>
      <c r="C196" s="34"/>
      <c r="D196" s="34">
        <v>30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  <row r="197" spans="1:31" ht="57.75">
      <c r="A197" s="34"/>
      <c r="B197" s="50" t="s">
        <v>29</v>
      </c>
      <c r="C197" s="34">
        <f aca="true" t="shared" si="32" ref="C197:AE197">SUM(C191:C196)</f>
        <v>20</v>
      </c>
      <c r="D197" s="34">
        <f t="shared" si="32"/>
        <v>30</v>
      </c>
      <c r="E197" s="34">
        <f t="shared" si="32"/>
        <v>0</v>
      </c>
      <c r="F197" s="34">
        <f t="shared" si="32"/>
        <v>0</v>
      </c>
      <c r="G197" s="34">
        <f t="shared" si="32"/>
        <v>0</v>
      </c>
      <c r="H197" s="34">
        <f t="shared" si="32"/>
        <v>0</v>
      </c>
      <c r="I197" s="34">
        <f t="shared" si="32"/>
        <v>174</v>
      </c>
      <c r="J197" s="34">
        <f t="shared" si="32"/>
        <v>91.9</v>
      </c>
      <c r="K197" s="34">
        <f t="shared" si="32"/>
        <v>0</v>
      </c>
      <c r="L197" s="34">
        <f t="shared" si="32"/>
        <v>0</v>
      </c>
      <c r="M197" s="34">
        <f t="shared" si="32"/>
        <v>17</v>
      </c>
      <c r="N197" s="34">
        <f t="shared" si="32"/>
        <v>0</v>
      </c>
      <c r="O197" s="34">
        <f t="shared" si="32"/>
        <v>4</v>
      </c>
      <c r="P197" s="34">
        <f t="shared" si="32"/>
        <v>0</v>
      </c>
      <c r="Q197" s="34">
        <f t="shared" si="32"/>
        <v>6.8</v>
      </c>
      <c r="R197" s="34">
        <f t="shared" si="32"/>
        <v>2.5</v>
      </c>
      <c r="S197" s="34">
        <f t="shared" si="32"/>
        <v>0</v>
      </c>
      <c r="T197" s="34">
        <f t="shared" si="32"/>
        <v>0</v>
      </c>
      <c r="U197" s="34">
        <f t="shared" si="32"/>
        <v>84</v>
      </c>
      <c r="V197" s="34">
        <f>SUM(V191:V196)</f>
        <v>0</v>
      </c>
      <c r="W197" s="34">
        <f t="shared" si="32"/>
        <v>0</v>
      </c>
      <c r="X197" s="34">
        <f t="shared" si="32"/>
        <v>0</v>
      </c>
      <c r="Y197" s="34">
        <f t="shared" si="32"/>
        <v>0</v>
      </c>
      <c r="Z197" s="34">
        <f t="shared" si="32"/>
        <v>0</v>
      </c>
      <c r="AA197" s="34">
        <f t="shared" si="32"/>
        <v>0</v>
      </c>
      <c r="AB197" s="34">
        <f t="shared" si="32"/>
        <v>0</v>
      </c>
      <c r="AC197" s="34">
        <f t="shared" si="32"/>
        <v>0</v>
      </c>
      <c r="AD197" s="34">
        <f t="shared" si="32"/>
        <v>0</v>
      </c>
      <c r="AE197" s="34">
        <f t="shared" si="32"/>
        <v>0</v>
      </c>
    </row>
    <row r="198" spans="1:31" ht="57.75">
      <c r="A198" s="81" t="s">
        <v>28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</row>
    <row r="199" spans="1:31" ht="115.5">
      <c r="A199" s="34">
        <v>22</v>
      </c>
      <c r="B199" s="50" t="s">
        <v>141</v>
      </c>
      <c r="C199" s="34">
        <v>6</v>
      </c>
      <c r="D199" s="34"/>
      <c r="E199" s="34">
        <v>10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>
        <v>7</v>
      </c>
      <c r="P199" s="34">
        <v>6</v>
      </c>
      <c r="Q199" s="34"/>
      <c r="R199" s="34">
        <v>4</v>
      </c>
      <c r="S199" s="34">
        <v>25</v>
      </c>
      <c r="T199" s="34">
        <v>118</v>
      </c>
      <c r="U199" s="34"/>
      <c r="V199" s="34"/>
      <c r="W199" s="34"/>
      <c r="X199" s="34"/>
      <c r="Y199" s="34">
        <v>6</v>
      </c>
      <c r="Z199" s="34"/>
      <c r="AA199" s="34"/>
      <c r="AB199" s="34"/>
      <c r="AC199" s="34"/>
      <c r="AD199" s="34"/>
      <c r="AE199" s="34"/>
    </row>
    <row r="200" spans="1:31" ht="57.75">
      <c r="A200" s="34">
        <v>13</v>
      </c>
      <c r="B200" s="50" t="s">
        <v>8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>
        <v>4</v>
      </c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>
        <v>0.38</v>
      </c>
      <c r="AB200" s="34"/>
      <c r="AC200" s="34"/>
      <c r="AD200" s="34"/>
      <c r="AE200" s="34"/>
    </row>
    <row r="201" spans="1:31" ht="57.75">
      <c r="A201" s="73"/>
      <c r="B201" s="50" t="s">
        <v>7</v>
      </c>
      <c r="C201" s="34">
        <f>C199+C200</f>
        <v>6</v>
      </c>
      <c r="D201" s="34">
        <f aca="true" t="shared" si="33" ref="D201:AE201">D199+D200</f>
        <v>0</v>
      </c>
      <c r="E201" s="34">
        <f t="shared" si="33"/>
        <v>10</v>
      </c>
      <c r="F201" s="34">
        <f t="shared" si="33"/>
        <v>0</v>
      </c>
      <c r="G201" s="34">
        <f t="shared" si="33"/>
        <v>0</v>
      </c>
      <c r="H201" s="34">
        <f t="shared" si="33"/>
        <v>0</v>
      </c>
      <c r="I201" s="34">
        <f t="shared" si="33"/>
        <v>0</v>
      </c>
      <c r="J201" s="34">
        <f t="shared" si="33"/>
        <v>0</v>
      </c>
      <c r="K201" s="34">
        <f t="shared" si="33"/>
        <v>0</v>
      </c>
      <c r="L201" s="34">
        <f t="shared" si="33"/>
        <v>0</v>
      </c>
      <c r="M201" s="34">
        <f t="shared" si="33"/>
        <v>0</v>
      </c>
      <c r="N201" s="34">
        <f t="shared" si="33"/>
        <v>0</v>
      </c>
      <c r="O201" s="34">
        <f t="shared" si="33"/>
        <v>11</v>
      </c>
      <c r="P201" s="34">
        <f t="shared" si="33"/>
        <v>6</v>
      </c>
      <c r="Q201" s="34">
        <f t="shared" si="33"/>
        <v>0</v>
      </c>
      <c r="R201" s="34">
        <f t="shared" si="33"/>
        <v>4</v>
      </c>
      <c r="S201" s="34">
        <f t="shared" si="33"/>
        <v>25</v>
      </c>
      <c r="T201" s="34">
        <f t="shared" si="33"/>
        <v>118</v>
      </c>
      <c r="U201" s="34">
        <f t="shared" si="33"/>
        <v>0</v>
      </c>
      <c r="V201" s="34">
        <f t="shared" si="33"/>
        <v>0</v>
      </c>
      <c r="W201" s="34">
        <f t="shared" si="33"/>
        <v>0</v>
      </c>
      <c r="X201" s="34">
        <f t="shared" si="33"/>
        <v>0</v>
      </c>
      <c r="Y201" s="34">
        <f t="shared" si="33"/>
        <v>6</v>
      </c>
      <c r="Z201" s="34">
        <f t="shared" si="33"/>
        <v>0</v>
      </c>
      <c r="AA201" s="34">
        <f t="shared" si="33"/>
        <v>0.38</v>
      </c>
      <c r="AB201" s="34">
        <f t="shared" si="33"/>
        <v>0</v>
      </c>
      <c r="AC201" s="34">
        <f t="shared" si="33"/>
        <v>0</v>
      </c>
      <c r="AD201" s="34">
        <f t="shared" si="33"/>
        <v>0</v>
      </c>
      <c r="AE201" s="34">
        <f t="shared" si="33"/>
        <v>0</v>
      </c>
    </row>
    <row r="202" spans="1:31" ht="115.5">
      <c r="A202" s="73"/>
      <c r="B202" s="50" t="s">
        <v>59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>
        <v>2.25</v>
      </c>
      <c r="AE202" s="34"/>
    </row>
    <row r="203" spans="1:31" ht="57.75">
      <c r="A203" s="34"/>
      <c r="B203" s="64" t="s">
        <v>11</v>
      </c>
      <c r="C203" s="34">
        <f aca="true" t="shared" si="34" ref="C203:AC203">C186+C189+C197+C201</f>
        <v>46</v>
      </c>
      <c r="D203" s="34">
        <f t="shared" si="34"/>
        <v>30</v>
      </c>
      <c r="E203" s="34">
        <f t="shared" si="34"/>
        <v>10</v>
      </c>
      <c r="F203" s="34">
        <f t="shared" si="34"/>
        <v>0</v>
      </c>
      <c r="G203" s="34">
        <f t="shared" si="34"/>
        <v>19</v>
      </c>
      <c r="H203" s="34">
        <f t="shared" si="34"/>
        <v>0</v>
      </c>
      <c r="I203" s="34">
        <f t="shared" si="34"/>
        <v>174</v>
      </c>
      <c r="J203" s="34">
        <f t="shared" si="34"/>
        <v>91.9</v>
      </c>
      <c r="K203" s="34">
        <f t="shared" si="34"/>
        <v>190</v>
      </c>
      <c r="L203" s="34">
        <f t="shared" si="34"/>
        <v>0</v>
      </c>
      <c r="M203" s="34">
        <f t="shared" si="34"/>
        <v>17</v>
      </c>
      <c r="N203" s="34">
        <f t="shared" si="34"/>
        <v>0</v>
      </c>
      <c r="O203" s="34">
        <f t="shared" si="34"/>
        <v>22</v>
      </c>
      <c r="P203" s="34">
        <f t="shared" si="34"/>
        <v>8</v>
      </c>
      <c r="Q203" s="34">
        <f t="shared" si="34"/>
        <v>6.8</v>
      </c>
      <c r="R203" s="34">
        <f t="shared" si="34"/>
        <v>6.5</v>
      </c>
      <c r="S203" s="34">
        <f t="shared" si="34"/>
        <v>223</v>
      </c>
      <c r="T203" s="34">
        <f t="shared" si="34"/>
        <v>118</v>
      </c>
      <c r="U203" s="34">
        <f t="shared" si="34"/>
        <v>84</v>
      </c>
      <c r="V203" s="34">
        <f t="shared" si="34"/>
        <v>0</v>
      </c>
      <c r="W203" s="34">
        <f t="shared" si="34"/>
        <v>0</v>
      </c>
      <c r="X203" s="34">
        <f t="shared" si="34"/>
        <v>0</v>
      </c>
      <c r="Y203" s="34">
        <f t="shared" si="34"/>
        <v>6</v>
      </c>
      <c r="Z203" s="34">
        <f t="shared" si="34"/>
        <v>8</v>
      </c>
      <c r="AA203" s="34">
        <f t="shared" si="34"/>
        <v>0.38</v>
      </c>
      <c r="AB203" s="34">
        <f t="shared" si="34"/>
        <v>0</v>
      </c>
      <c r="AC203" s="34">
        <f t="shared" si="34"/>
        <v>0.76</v>
      </c>
      <c r="AD203" s="34">
        <v>2.25</v>
      </c>
      <c r="AE203" s="34">
        <f>AE186+AE189+AE197+AE201</f>
        <v>0</v>
      </c>
    </row>
    <row r="204" spans="1:31" ht="57.75">
      <c r="A204" s="81" t="s">
        <v>75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</row>
    <row r="205" spans="1:31" ht="57.75">
      <c r="A205" s="81" t="s">
        <v>19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</row>
    <row r="206" spans="1:31" ht="57.75">
      <c r="A206" s="85" t="s">
        <v>100</v>
      </c>
      <c r="B206" s="81" t="s">
        <v>23</v>
      </c>
      <c r="C206" s="82" t="s">
        <v>102</v>
      </c>
      <c r="D206" s="82" t="s">
        <v>103</v>
      </c>
      <c r="E206" s="82" t="s">
        <v>104</v>
      </c>
      <c r="F206" s="82" t="s">
        <v>105</v>
      </c>
      <c r="G206" s="82" t="s">
        <v>119</v>
      </c>
      <c r="H206" s="82" t="s">
        <v>107</v>
      </c>
      <c r="I206" s="82" t="s">
        <v>108</v>
      </c>
      <c r="J206" s="82" t="s">
        <v>109</v>
      </c>
      <c r="K206" s="83" t="s">
        <v>55</v>
      </c>
      <c r="L206" s="82" t="s">
        <v>111</v>
      </c>
      <c r="M206" s="82" t="s">
        <v>112</v>
      </c>
      <c r="N206" s="82" t="s">
        <v>41</v>
      </c>
      <c r="O206" s="82" t="s">
        <v>42</v>
      </c>
      <c r="P206" s="82" t="s">
        <v>113</v>
      </c>
      <c r="Q206" s="82" t="s">
        <v>43</v>
      </c>
      <c r="R206" s="82" t="s">
        <v>114</v>
      </c>
      <c r="S206" s="82" t="s">
        <v>115</v>
      </c>
      <c r="T206" s="82" t="s">
        <v>152</v>
      </c>
      <c r="U206" s="82" t="s">
        <v>144</v>
      </c>
      <c r="V206" s="82" t="s">
        <v>122</v>
      </c>
      <c r="W206" s="82" t="s">
        <v>116</v>
      </c>
      <c r="X206" s="82" t="s">
        <v>120</v>
      </c>
      <c r="Y206" s="82" t="s">
        <v>44</v>
      </c>
      <c r="Z206" s="82" t="s">
        <v>45</v>
      </c>
      <c r="AA206" s="82" t="s">
        <v>47</v>
      </c>
      <c r="AB206" s="83" t="s">
        <v>51</v>
      </c>
      <c r="AC206" s="82" t="s">
        <v>56</v>
      </c>
      <c r="AD206" s="82" t="s">
        <v>46</v>
      </c>
      <c r="AE206" s="82" t="s">
        <v>57</v>
      </c>
    </row>
    <row r="207" spans="1:31" ht="409.5" customHeight="1">
      <c r="A207" s="85"/>
      <c r="B207" s="81"/>
      <c r="C207" s="82"/>
      <c r="D207" s="82"/>
      <c r="E207" s="82"/>
      <c r="F207" s="82"/>
      <c r="G207" s="82"/>
      <c r="H207" s="82"/>
      <c r="I207" s="82"/>
      <c r="J207" s="82"/>
      <c r="K207" s="84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4"/>
      <c r="AC207" s="82"/>
      <c r="AD207" s="82"/>
      <c r="AE207" s="82"/>
    </row>
    <row r="208" spans="1:31" ht="57.75">
      <c r="A208" s="73"/>
      <c r="B208" s="61"/>
      <c r="C208" s="61">
        <v>1</v>
      </c>
      <c r="D208" s="61">
        <v>2</v>
      </c>
      <c r="E208" s="73" t="s">
        <v>52</v>
      </c>
      <c r="F208" s="73">
        <v>4</v>
      </c>
      <c r="G208" s="73">
        <v>5</v>
      </c>
      <c r="H208" s="73">
        <v>6</v>
      </c>
      <c r="I208" s="73">
        <v>7</v>
      </c>
      <c r="J208" s="73">
        <v>8</v>
      </c>
      <c r="K208" s="73" t="s">
        <v>53</v>
      </c>
      <c r="L208" s="73">
        <v>10</v>
      </c>
      <c r="M208" s="73">
        <v>11</v>
      </c>
      <c r="N208" s="73">
        <v>12</v>
      </c>
      <c r="O208" s="73">
        <v>13</v>
      </c>
      <c r="P208" s="73">
        <v>14</v>
      </c>
      <c r="Q208" s="73">
        <v>15</v>
      </c>
      <c r="R208" s="73">
        <v>16</v>
      </c>
      <c r="S208" s="73">
        <v>17</v>
      </c>
      <c r="T208" s="73">
        <v>18</v>
      </c>
      <c r="U208" s="73">
        <v>19</v>
      </c>
      <c r="V208" s="73">
        <v>20</v>
      </c>
      <c r="W208" s="73">
        <v>21</v>
      </c>
      <c r="X208" s="73">
        <v>22</v>
      </c>
      <c r="Y208" s="73">
        <v>23</v>
      </c>
      <c r="Z208" s="73">
        <v>24</v>
      </c>
      <c r="AA208" s="73">
        <v>25</v>
      </c>
      <c r="AB208" s="73">
        <v>26</v>
      </c>
      <c r="AC208" s="73">
        <v>27</v>
      </c>
      <c r="AD208" s="73">
        <v>28</v>
      </c>
      <c r="AE208" s="73">
        <v>29</v>
      </c>
    </row>
    <row r="209" spans="1:31" ht="57.75">
      <c r="A209" s="81" t="s">
        <v>6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</row>
    <row r="210" spans="1:31" ht="173.25">
      <c r="A210" s="34" t="s">
        <v>169</v>
      </c>
      <c r="B210" s="50" t="s">
        <v>98</v>
      </c>
      <c r="C210" s="34"/>
      <c r="D210" s="34"/>
      <c r="E210" s="34"/>
      <c r="F210" s="34"/>
      <c r="G210" s="34">
        <v>19</v>
      </c>
      <c r="H210" s="34"/>
      <c r="I210" s="34"/>
      <c r="J210" s="34"/>
      <c r="K210" s="34"/>
      <c r="L210" s="34"/>
      <c r="M210" s="34"/>
      <c r="N210" s="34"/>
      <c r="O210" s="34">
        <v>3</v>
      </c>
      <c r="P210" s="34">
        <v>2</v>
      </c>
      <c r="Q210" s="34"/>
      <c r="R210" s="34"/>
      <c r="S210" s="34">
        <v>113</v>
      </c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  <row r="211" spans="1:31" ht="115.5">
      <c r="A211" s="34">
        <v>2</v>
      </c>
      <c r="B211" s="50" t="s">
        <v>62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>
        <v>4</v>
      </c>
      <c r="P211" s="34"/>
      <c r="Q211" s="34"/>
      <c r="R211" s="34"/>
      <c r="S211" s="34">
        <v>85</v>
      </c>
      <c r="T211" s="34"/>
      <c r="U211" s="34"/>
      <c r="V211" s="34"/>
      <c r="W211" s="34"/>
      <c r="X211" s="34"/>
      <c r="Y211" s="34"/>
      <c r="Z211" s="34"/>
      <c r="AA211" s="34"/>
      <c r="AB211" s="34">
        <v>1.5</v>
      </c>
      <c r="AC211" s="34"/>
      <c r="AD211" s="34"/>
      <c r="AE211" s="34"/>
    </row>
    <row r="212" spans="1:31" ht="57.75">
      <c r="A212" s="34">
        <v>16</v>
      </c>
      <c r="B212" s="50" t="s">
        <v>37</v>
      </c>
      <c r="C212" s="34">
        <v>20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>
        <v>6</v>
      </c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  <row r="213" spans="1:31" ht="57.75">
      <c r="A213" s="34"/>
      <c r="B213" s="50" t="s">
        <v>7</v>
      </c>
      <c r="C213" s="34">
        <f>SUM(C210+C211+C212)</f>
        <v>20</v>
      </c>
      <c r="D213" s="34">
        <f aca="true" t="shared" si="35" ref="D213:AE213">SUM(D210+D211+D212)</f>
        <v>0</v>
      </c>
      <c r="E213" s="34">
        <f t="shared" si="35"/>
        <v>0</v>
      </c>
      <c r="F213" s="34">
        <f t="shared" si="35"/>
        <v>0</v>
      </c>
      <c r="G213" s="34">
        <f t="shared" si="35"/>
        <v>19</v>
      </c>
      <c r="H213" s="34">
        <f t="shared" si="35"/>
        <v>0</v>
      </c>
      <c r="I213" s="34">
        <f t="shared" si="35"/>
        <v>0</v>
      </c>
      <c r="J213" s="34">
        <f t="shared" si="35"/>
        <v>0</v>
      </c>
      <c r="K213" s="34">
        <f t="shared" si="35"/>
        <v>0</v>
      </c>
      <c r="L213" s="34">
        <f t="shared" si="35"/>
        <v>0</v>
      </c>
      <c r="M213" s="34">
        <f t="shared" si="35"/>
        <v>0</v>
      </c>
      <c r="N213" s="34">
        <f t="shared" si="35"/>
        <v>0</v>
      </c>
      <c r="O213" s="34">
        <f t="shared" si="35"/>
        <v>7</v>
      </c>
      <c r="P213" s="34">
        <f t="shared" si="35"/>
        <v>8</v>
      </c>
      <c r="Q213" s="34">
        <f t="shared" si="35"/>
        <v>0</v>
      </c>
      <c r="R213" s="34">
        <f t="shared" si="35"/>
        <v>0</v>
      </c>
      <c r="S213" s="34">
        <f t="shared" si="35"/>
        <v>198</v>
      </c>
      <c r="T213" s="34">
        <f t="shared" si="35"/>
        <v>0</v>
      </c>
      <c r="U213" s="34">
        <f t="shared" si="35"/>
        <v>0</v>
      </c>
      <c r="V213" s="34">
        <f>SUM(V210+V211+V212)</f>
        <v>0</v>
      </c>
      <c r="W213" s="34">
        <f t="shared" si="35"/>
        <v>0</v>
      </c>
      <c r="X213" s="34">
        <f t="shared" si="35"/>
        <v>0</v>
      </c>
      <c r="Y213" s="34">
        <f t="shared" si="35"/>
        <v>0</v>
      </c>
      <c r="Z213" s="34">
        <f t="shared" si="35"/>
        <v>0</v>
      </c>
      <c r="AA213" s="34">
        <f t="shared" si="35"/>
        <v>0</v>
      </c>
      <c r="AB213" s="34">
        <f t="shared" si="35"/>
        <v>1.5</v>
      </c>
      <c r="AC213" s="34">
        <f t="shared" si="35"/>
        <v>0</v>
      </c>
      <c r="AD213" s="34">
        <f t="shared" si="35"/>
        <v>0</v>
      </c>
      <c r="AE213" s="34">
        <f t="shared" si="35"/>
        <v>0</v>
      </c>
    </row>
    <row r="214" spans="1:31" ht="57.75">
      <c r="A214" s="85" t="s">
        <v>50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</row>
    <row r="215" spans="1:31" ht="115.5">
      <c r="A215" s="34" t="s">
        <v>163</v>
      </c>
      <c r="B215" s="50" t="s">
        <v>87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>
        <v>100</v>
      </c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  <row r="216" spans="1:31" ht="57.75">
      <c r="A216" s="34"/>
      <c r="B216" s="50" t="s">
        <v>29</v>
      </c>
      <c r="C216" s="34">
        <f aca="true" t="shared" si="36" ref="C216:AE216">SUM(C215:C215)</f>
        <v>0</v>
      </c>
      <c r="D216" s="34">
        <f t="shared" si="36"/>
        <v>0</v>
      </c>
      <c r="E216" s="34">
        <f t="shared" si="36"/>
        <v>0</v>
      </c>
      <c r="F216" s="34">
        <f t="shared" si="36"/>
        <v>0</v>
      </c>
      <c r="G216" s="34">
        <f t="shared" si="36"/>
        <v>0</v>
      </c>
      <c r="H216" s="34">
        <f t="shared" si="36"/>
        <v>0</v>
      </c>
      <c r="I216" s="34">
        <f t="shared" si="36"/>
        <v>0</v>
      </c>
      <c r="J216" s="34">
        <f t="shared" si="36"/>
        <v>0</v>
      </c>
      <c r="K216" s="34">
        <f t="shared" si="36"/>
        <v>0</v>
      </c>
      <c r="L216" s="34">
        <f t="shared" si="36"/>
        <v>0</v>
      </c>
      <c r="M216" s="34">
        <f t="shared" si="36"/>
        <v>0</v>
      </c>
      <c r="N216" s="34">
        <f t="shared" si="36"/>
        <v>0</v>
      </c>
      <c r="O216" s="34">
        <f t="shared" si="36"/>
        <v>0</v>
      </c>
      <c r="P216" s="34">
        <f t="shared" si="36"/>
        <v>0</v>
      </c>
      <c r="Q216" s="34">
        <f t="shared" si="36"/>
        <v>0</v>
      </c>
      <c r="R216" s="34">
        <f t="shared" si="36"/>
        <v>0</v>
      </c>
      <c r="S216" s="34">
        <f t="shared" si="36"/>
        <v>100</v>
      </c>
      <c r="T216" s="34">
        <f t="shared" si="36"/>
        <v>0</v>
      </c>
      <c r="U216" s="34">
        <f t="shared" si="36"/>
        <v>0</v>
      </c>
      <c r="V216" s="34">
        <f>SUM(V215:V215)</f>
        <v>0</v>
      </c>
      <c r="W216" s="34">
        <f t="shared" si="36"/>
        <v>0</v>
      </c>
      <c r="X216" s="34">
        <f t="shared" si="36"/>
        <v>0</v>
      </c>
      <c r="Y216" s="34">
        <f t="shared" si="36"/>
        <v>0</v>
      </c>
      <c r="Z216" s="34">
        <f t="shared" si="36"/>
        <v>0</v>
      </c>
      <c r="AA216" s="34">
        <f t="shared" si="36"/>
        <v>0</v>
      </c>
      <c r="AB216" s="34">
        <f t="shared" si="36"/>
        <v>0</v>
      </c>
      <c r="AC216" s="34">
        <f t="shared" si="36"/>
        <v>0</v>
      </c>
      <c r="AD216" s="34">
        <f t="shared" si="36"/>
        <v>0</v>
      </c>
      <c r="AE216" s="34">
        <f t="shared" si="36"/>
        <v>0</v>
      </c>
    </row>
    <row r="217" spans="1:31" ht="57.75">
      <c r="A217" s="81" t="s">
        <v>9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</row>
    <row r="218" spans="1:31" ht="173.25">
      <c r="A218" s="34">
        <v>36</v>
      </c>
      <c r="B218" s="50" t="s">
        <v>153</v>
      </c>
      <c r="C218" s="34"/>
      <c r="D218" s="34"/>
      <c r="E218" s="34"/>
      <c r="F218" s="34"/>
      <c r="G218" s="34"/>
      <c r="H218" s="34"/>
      <c r="I218" s="34"/>
      <c r="J218" s="34">
        <v>40</v>
      </c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</row>
    <row r="219" spans="1:31" ht="115.5">
      <c r="A219" s="34">
        <v>27</v>
      </c>
      <c r="B219" s="50" t="s">
        <v>125</v>
      </c>
      <c r="C219" s="34"/>
      <c r="D219" s="34"/>
      <c r="E219" s="34"/>
      <c r="F219" s="34"/>
      <c r="G219" s="34"/>
      <c r="H219" s="34"/>
      <c r="I219" s="34">
        <v>31</v>
      </c>
      <c r="J219" s="34">
        <v>65.1</v>
      </c>
      <c r="K219" s="34"/>
      <c r="L219" s="34"/>
      <c r="M219" s="34"/>
      <c r="N219" s="34"/>
      <c r="O219" s="34">
        <v>0.9</v>
      </c>
      <c r="P219" s="34"/>
      <c r="Q219" s="34">
        <v>1.8</v>
      </c>
      <c r="R219" s="34"/>
      <c r="S219" s="34"/>
      <c r="T219" s="34"/>
      <c r="U219" s="34">
        <v>27</v>
      </c>
      <c r="V219" s="34"/>
      <c r="W219" s="34"/>
      <c r="X219" s="34"/>
      <c r="Y219" s="34">
        <v>8</v>
      </c>
      <c r="Z219" s="34"/>
      <c r="AA219" s="34"/>
      <c r="AB219" s="34"/>
      <c r="AC219" s="34"/>
      <c r="AD219" s="34"/>
      <c r="AE219" s="34"/>
    </row>
    <row r="220" spans="1:31" ht="57.75">
      <c r="A220" s="34">
        <v>49</v>
      </c>
      <c r="B220" s="50" t="s">
        <v>85</v>
      </c>
      <c r="C220" s="34"/>
      <c r="D220" s="34"/>
      <c r="E220" s="34">
        <v>1.7</v>
      </c>
      <c r="F220" s="34"/>
      <c r="G220" s="34"/>
      <c r="H220" s="34"/>
      <c r="I220" s="34"/>
      <c r="J220" s="34">
        <v>176</v>
      </c>
      <c r="K220" s="34"/>
      <c r="L220" s="34"/>
      <c r="M220" s="34"/>
      <c r="N220" s="34"/>
      <c r="O220" s="34"/>
      <c r="P220" s="34"/>
      <c r="Q220" s="34">
        <v>5</v>
      </c>
      <c r="R220" s="34"/>
      <c r="S220" s="34"/>
      <c r="T220" s="34"/>
      <c r="U220" s="34">
        <v>48</v>
      </c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</row>
    <row r="221" spans="1:31" ht="115.5">
      <c r="A221" s="34" t="s">
        <v>33</v>
      </c>
      <c r="B221" s="50" t="s">
        <v>72</v>
      </c>
      <c r="C221" s="34"/>
      <c r="D221" s="34"/>
      <c r="E221" s="34"/>
      <c r="F221" s="34"/>
      <c r="G221" s="34"/>
      <c r="H221" s="34"/>
      <c r="I221" s="34"/>
      <c r="J221" s="34"/>
      <c r="K221" s="34">
        <v>180</v>
      </c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  <row r="222" spans="1:31" ht="115.5">
      <c r="A222" s="34" t="s">
        <v>33</v>
      </c>
      <c r="B222" s="50" t="s">
        <v>54</v>
      </c>
      <c r="C222" s="34">
        <v>20</v>
      </c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  <row r="223" spans="1:31" ht="115.5">
      <c r="A223" s="34" t="s">
        <v>33</v>
      </c>
      <c r="B223" s="50" t="s">
        <v>58</v>
      </c>
      <c r="C223" s="34"/>
      <c r="D223" s="34">
        <v>30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  <row r="224" spans="1:31" ht="57.75">
      <c r="A224" s="34"/>
      <c r="B224" s="50" t="s">
        <v>29</v>
      </c>
      <c r="C224" s="34">
        <f aca="true" t="shared" si="37" ref="C224:AE224">SUM(C218:C223)</f>
        <v>20</v>
      </c>
      <c r="D224" s="34">
        <f t="shared" si="37"/>
        <v>30</v>
      </c>
      <c r="E224" s="34">
        <f t="shared" si="37"/>
        <v>1.7</v>
      </c>
      <c r="F224" s="34">
        <f t="shared" si="37"/>
        <v>0</v>
      </c>
      <c r="G224" s="34">
        <f t="shared" si="37"/>
        <v>0</v>
      </c>
      <c r="H224" s="34">
        <f t="shared" si="37"/>
        <v>0</v>
      </c>
      <c r="I224" s="34">
        <f t="shared" si="37"/>
        <v>31</v>
      </c>
      <c r="J224" s="34">
        <f t="shared" si="37"/>
        <v>281.1</v>
      </c>
      <c r="K224" s="34">
        <f t="shared" si="37"/>
        <v>180</v>
      </c>
      <c r="L224" s="34">
        <f t="shared" si="37"/>
        <v>0</v>
      </c>
      <c r="M224" s="34">
        <f t="shared" si="37"/>
        <v>0</v>
      </c>
      <c r="N224" s="34">
        <f t="shared" si="37"/>
        <v>0</v>
      </c>
      <c r="O224" s="34">
        <f t="shared" si="37"/>
        <v>0.9</v>
      </c>
      <c r="P224" s="34">
        <f t="shared" si="37"/>
        <v>0</v>
      </c>
      <c r="Q224" s="34">
        <f t="shared" si="37"/>
        <v>6.8</v>
      </c>
      <c r="R224" s="34">
        <f t="shared" si="37"/>
        <v>0</v>
      </c>
      <c r="S224" s="34">
        <f t="shared" si="37"/>
        <v>0</v>
      </c>
      <c r="T224" s="34">
        <f t="shared" si="37"/>
        <v>0</v>
      </c>
      <c r="U224" s="34">
        <f t="shared" si="37"/>
        <v>75</v>
      </c>
      <c r="V224" s="34">
        <f t="shared" si="37"/>
        <v>0</v>
      </c>
      <c r="W224" s="34">
        <f t="shared" si="37"/>
        <v>0</v>
      </c>
      <c r="X224" s="34">
        <f t="shared" si="37"/>
        <v>0</v>
      </c>
      <c r="Y224" s="34">
        <f t="shared" si="37"/>
        <v>8</v>
      </c>
      <c r="Z224" s="34">
        <f t="shared" si="37"/>
        <v>0</v>
      </c>
      <c r="AA224" s="34">
        <f t="shared" si="37"/>
        <v>0</v>
      </c>
      <c r="AB224" s="34">
        <f t="shared" si="37"/>
        <v>0</v>
      </c>
      <c r="AC224" s="34">
        <f t="shared" si="37"/>
        <v>0</v>
      </c>
      <c r="AD224" s="34">
        <f t="shared" si="37"/>
        <v>0</v>
      </c>
      <c r="AE224" s="34">
        <f t="shared" si="37"/>
        <v>0</v>
      </c>
    </row>
    <row r="225" spans="1:31" ht="57.75">
      <c r="A225" s="81" t="s">
        <v>28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</row>
    <row r="226" spans="1:31" ht="173.25">
      <c r="A226" s="62" t="s">
        <v>33</v>
      </c>
      <c r="B226" s="63" t="s">
        <v>135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>
        <v>30</v>
      </c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  <row r="227" spans="1:31" ht="57.75">
      <c r="A227" s="34">
        <v>17</v>
      </c>
      <c r="B227" s="50" t="s">
        <v>99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>
        <v>160</v>
      </c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  <row r="228" spans="1:31" ht="57.75">
      <c r="A228" s="68">
        <v>46</v>
      </c>
      <c r="B228" s="50" t="s">
        <v>39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>
        <v>4</v>
      </c>
      <c r="P228" s="34"/>
      <c r="Q228" s="34"/>
      <c r="R228" s="34"/>
      <c r="S228" s="34">
        <v>45</v>
      </c>
      <c r="T228" s="34"/>
      <c r="U228" s="34"/>
      <c r="V228" s="34"/>
      <c r="W228" s="34"/>
      <c r="X228" s="34"/>
      <c r="Y228" s="34"/>
      <c r="Z228" s="34"/>
      <c r="AA228" s="34">
        <v>0.38</v>
      </c>
      <c r="AB228" s="34"/>
      <c r="AC228" s="34"/>
      <c r="AD228" s="34"/>
      <c r="AE228" s="34"/>
    </row>
    <row r="229" spans="1:31" ht="57.75">
      <c r="A229" s="34"/>
      <c r="B229" s="50" t="s">
        <v>29</v>
      </c>
      <c r="C229" s="34">
        <f aca="true" t="shared" si="38" ref="C229:AE229">SUM(C226:C228)</f>
        <v>0</v>
      </c>
      <c r="D229" s="34">
        <f t="shared" si="38"/>
        <v>0</v>
      </c>
      <c r="E229" s="34">
        <f t="shared" si="38"/>
        <v>0</v>
      </c>
      <c r="F229" s="34">
        <f t="shared" si="38"/>
        <v>0</v>
      </c>
      <c r="G229" s="34">
        <f t="shared" si="38"/>
        <v>0</v>
      </c>
      <c r="H229" s="34">
        <f t="shared" si="38"/>
        <v>0</v>
      </c>
      <c r="I229" s="34">
        <f t="shared" si="38"/>
        <v>0</v>
      </c>
      <c r="J229" s="34">
        <f t="shared" si="38"/>
        <v>0</v>
      </c>
      <c r="K229" s="34">
        <f t="shared" si="38"/>
        <v>0</v>
      </c>
      <c r="L229" s="34">
        <f t="shared" si="38"/>
        <v>160</v>
      </c>
      <c r="M229" s="34">
        <f t="shared" si="38"/>
        <v>0</v>
      </c>
      <c r="N229" s="34">
        <f t="shared" si="38"/>
        <v>30</v>
      </c>
      <c r="O229" s="34">
        <f t="shared" si="38"/>
        <v>4</v>
      </c>
      <c r="P229" s="34">
        <f t="shared" si="38"/>
        <v>0</v>
      </c>
      <c r="Q229" s="34">
        <f t="shared" si="38"/>
        <v>0</v>
      </c>
      <c r="R229" s="34">
        <f t="shared" si="38"/>
        <v>0</v>
      </c>
      <c r="S229" s="34">
        <f t="shared" si="38"/>
        <v>45</v>
      </c>
      <c r="T229" s="34">
        <f t="shared" si="38"/>
        <v>0</v>
      </c>
      <c r="U229" s="34">
        <f t="shared" si="38"/>
        <v>0</v>
      </c>
      <c r="V229" s="34">
        <f t="shared" si="38"/>
        <v>0</v>
      </c>
      <c r="W229" s="34">
        <f t="shared" si="38"/>
        <v>0</v>
      </c>
      <c r="X229" s="34">
        <f t="shared" si="38"/>
        <v>0</v>
      </c>
      <c r="Y229" s="34">
        <f t="shared" si="38"/>
        <v>0</v>
      </c>
      <c r="Z229" s="34">
        <f t="shared" si="38"/>
        <v>0</v>
      </c>
      <c r="AA229" s="34">
        <f t="shared" si="38"/>
        <v>0.38</v>
      </c>
      <c r="AB229" s="34">
        <f t="shared" si="38"/>
        <v>0</v>
      </c>
      <c r="AC229" s="34">
        <f t="shared" si="38"/>
        <v>0</v>
      </c>
      <c r="AD229" s="34">
        <f t="shared" si="38"/>
        <v>0</v>
      </c>
      <c r="AE229" s="34">
        <f t="shared" si="38"/>
        <v>0</v>
      </c>
    </row>
    <row r="230" spans="1:31" ht="115.5">
      <c r="A230" s="73"/>
      <c r="B230" s="50" t="s">
        <v>59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>
        <v>2.25</v>
      </c>
      <c r="AE230" s="34"/>
    </row>
    <row r="231" spans="1:31" ht="57.75">
      <c r="A231" s="34"/>
      <c r="B231" s="64" t="s">
        <v>11</v>
      </c>
      <c r="C231" s="34">
        <f aca="true" t="shared" si="39" ref="C231:AC231">C213+C216+C224+C229</f>
        <v>40</v>
      </c>
      <c r="D231" s="34">
        <f t="shared" si="39"/>
        <v>30</v>
      </c>
      <c r="E231" s="34">
        <f t="shared" si="39"/>
        <v>1.7</v>
      </c>
      <c r="F231" s="34">
        <f t="shared" si="39"/>
        <v>0</v>
      </c>
      <c r="G231" s="34">
        <f t="shared" si="39"/>
        <v>19</v>
      </c>
      <c r="H231" s="34">
        <f t="shared" si="39"/>
        <v>0</v>
      </c>
      <c r="I231" s="34">
        <f t="shared" si="39"/>
        <v>31</v>
      </c>
      <c r="J231" s="34">
        <f t="shared" si="39"/>
        <v>281.1</v>
      </c>
      <c r="K231" s="34">
        <f t="shared" si="39"/>
        <v>180</v>
      </c>
      <c r="L231" s="34">
        <f t="shared" si="39"/>
        <v>160</v>
      </c>
      <c r="M231" s="34">
        <f t="shared" si="39"/>
        <v>0</v>
      </c>
      <c r="N231" s="34">
        <f t="shared" si="39"/>
        <v>30</v>
      </c>
      <c r="O231" s="34">
        <f t="shared" si="39"/>
        <v>11.9</v>
      </c>
      <c r="P231" s="34">
        <f t="shared" si="39"/>
        <v>8</v>
      </c>
      <c r="Q231" s="34">
        <f t="shared" si="39"/>
        <v>6.8</v>
      </c>
      <c r="R231" s="34">
        <f t="shared" si="39"/>
        <v>0</v>
      </c>
      <c r="S231" s="34">
        <f t="shared" si="39"/>
        <v>343</v>
      </c>
      <c r="T231" s="34">
        <f t="shared" si="39"/>
        <v>0</v>
      </c>
      <c r="U231" s="34">
        <f t="shared" si="39"/>
        <v>75</v>
      </c>
      <c r="V231" s="34">
        <f t="shared" si="39"/>
        <v>0</v>
      </c>
      <c r="W231" s="34">
        <f t="shared" si="39"/>
        <v>0</v>
      </c>
      <c r="X231" s="34">
        <f t="shared" si="39"/>
        <v>0</v>
      </c>
      <c r="Y231" s="34">
        <f t="shared" si="39"/>
        <v>8</v>
      </c>
      <c r="Z231" s="34">
        <f t="shared" si="39"/>
        <v>0</v>
      </c>
      <c r="AA231" s="34">
        <f t="shared" si="39"/>
        <v>0.38</v>
      </c>
      <c r="AB231" s="34">
        <f t="shared" si="39"/>
        <v>1.5</v>
      </c>
      <c r="AC231" s="34">
        <f t="shared" si="39"/>
        <v>0</v>
      </c>
      <c r="AD231" s="34">
        <v>2.25</v>
      </c>
      <c r="AE231" s="34">
        <f>AE213+AE216+AE224+AE229</f>
        <v>0</v>
      </c>
    </row>
    <row r="232" spans="1:31" ht="57.75">
      <c r="A232" s="81" t="s">
        <v>75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</row>
    <row r="233" spans="1:31" ht="57.75">
      <c r="A233" s="81" t="s">
        <v>21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</row>
    <row r="234" spans="1:31" ht="57.75">
      <c r="A234" s="85" t="s">
        <v>100</v>
      </c>
      <c r="B234" s="81" t="s">
        <v>23</v>
      </c>
      <c r="C234" s="82" t="s">
        <v>102</v>
      </c>
      <c r="D234" s="82" t="s">
        <v>103</v>
      </c>
      <c r="E234" s="82" t="s">
        <v>104</v>
      </c>
      <c r="F234" s="82" t="s">
        <v>105</v>
      </c>
      <c r="G234" s="82" t="s">
        <v>119</v>
      </c>
      <c r="H234" s="82" t="s">
        <v>107</v>
      </c>
      <c r="I234" s="82" t="s">
        <v>108</v>
      </c>
      <c r="J234" s="82" t="s">
        <v>109</v>
      </c>
      <c r="K234" s="83" t="s">
        <v>55</v>
      </c>
      <c r="L234" s="82" t="s">
        <v>111</v>
      </c>
      <c r="M234" s="82" t="s">
        <v>112</v>
      </c>
      <c r="N234" s="82" t="s">
        <v>41</v>
      </c>
      <c r="O234" s="82" t="s">
        <v>42</v>
      </c>
      <c r="P234" s="82" t="s">
        <v>113</v>
      </c>
      <c r="Q234" s="82" t="s">
        <v>43</v>
      </c>
      <c r="R234" s="82" t="s">
        <v>114</v>
      </c>
      <c r="S234" s="82" t="s">
        <v>115</v>
      </c>
      <c r="T234" s="82" t="s">
        <v>152</v>
      </c>
      <c r="U234" s="82" t="s">
        <v>144</v>
      </c>
      <c r="V234" s="82" t="s">
        <v>122</v>
      </c>
      <c r="W234" s="82" t="s">
        <v>116</v>
      </c>
      <c r="X234" s="82" t="s">
        <v>120</v>
      </c>
      <c r="Y234" s="82" t="s">
        <v>44</v>
      </c>
      <c r="Z234" s="82" t="s">
        <v>45</v>
      </c>
      <c r="AA234" s="82" t="s">
        <v>47</v>
      </c>
      <c r="AB234" s="83" t="s">
        <v>51</v>
      </c>
      <c r="AC234" s="82" t="s">
        <v>56</v>
      </c>
      <c r="AD234" s="82" t="s">
        <v>46</v>
      </c>
      <c r="AE234" s="82" t="s">
        <v>57</v>
      </c>
    </row>
    <row r="235" spans="1:31" ht="409.5" customHeight="1">
      <c r="A235" s="85"/>
      <c r="B235" s="81"/>
      <c r="C235" s="82"/>
      <c r="D235" s="82"/>
      <c r="E235" s="82"/>
      <c r="F235" s="82"/>
      <c r="G235" s="82"/>
      <c r="H235" s="82"/>
      <c r="I235" s="82"/>
      <c r="J235" s="82"/>
      <c r="K235" s="84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4"/>
      <c r="AC235" s="82"/>
      <c r="AD235" s="82"/>
      <c r="AE235" s="82"/>
    </row>
    <row r="236" spans="1:31" ht="57.75">
      <c r="A236" s="73"/>
      <c r="B236" s="61"/>
      <c r="C236" s="61">
        <v>1</v>
      </c>
      <c r="D236" s="61">
        <v>2</v>
      </c>
      <c r="E236" s="73" t="s">
        <v>52</v>
      </c>
      <c r="F236" s="73">
        <v>4</v>
      </c>
      <c r="G236" s="73">
        <v>5</v>
      </c>
      <c r="H236" s="73">
        <v>6</v>
      </c>
      <c r="I236" s="73">
        <v>7</v>
      </c>
      <c r="J236" s="73">
        <v>8</v>
      </c>
      <c r="K236" s="73" t="s">
        <v>53</v>
      </c>
      <c r="L236" s="73">
        <v>10</v>
      </c>
      <c r="M236" s="73">
        <v>11</v>
      </c>
      <c r="N236" s="73">
        <v>12</v>
      </c>
      <c r="O236" s="73">
        <v>13</v>
      </c>
      <c r="P236" s="73">
        <v>14</v>
      </c>
      <c r="Q236" s="73">
        <v>15</v>
      </c>
      <c r="R236" s="73">
        <v>16</v>
      </c>
      <c r="S236" s="73">
        <v>17</v>
      </c>
      <c r="T236" s="73">
        <v>18</v>
      </c>
      <c r="U236" s="73">
        <v>19</v>
      </c>
      <c r="V236" s="73">
        <v>20</v>
      </c>
      <c r="W236" s="73">
        <v>21</v>
      </c>
      <c r="X236" s="73">
        <v>22</v>
      </c>
      <c r="Y236" s="73">
        <v>23</v>
      </c>
      <c r="Z236" s="73">
        <v>24</v>
      </c>
      <c r="AA236" s="73">
        <v>25</v>
      </c>
      <c r="AB236" s="73">
        <v>26</v>
      </c>
      <c r="AC236" s="73">
        <v>27</v>
      </c>
      <c r="AD236" s="73">
        <v>28</v>
      </c>
      <c r="AE236" s="73">
        <v>29</v>
      </c>
    </row>
    <row r="237" spans="1:31" ht="57.75">
      <c r="A237" s="81" t="s">
        <v>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</row>
    <row r="238" spans="1:31" ht="57.75">
      <c r="A238" s="34">
        <v>65</v>
      </c>
      <c r="B238" s="50" t="s">
        <v>77</v>
      </c>
      <c r="C238" s="34"/>
      <c r="D238" s="34"/>
      <c r="E238" s="34"/>
      <c r="F238" s="34"/>
      <c r="G238" s="34">
        <v>50</v>
      </c>
      <c r="H238" s="34"/>
      <c r="I238" s="34"/>
      <c r="J238" s="34"/>
      <c r="K238" s="34"/>
      <c r="L238" s="34"/>
      <c r="M238" s="34"/>
      <c r="N238" s="34"/>
      <c r="O238" s="34"/>
      <c r="P238" s="34">
        <v>6</v>
      </c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</row>
    <row r="239" spans="1:31" ht="57.75">
      <c r="A239" s="34">
        <v>15</v>
      </c>
      <c r="B239" s="50" t="s">
        <v>15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>
        <v>4</v>
      </c>
      <c r="P239" s="34"/>
      <c r="Q239" s="34"/>
      <c r="R239" s="34"/>
      <c r="S239" s="34">
        <v>85</v>
      </c>
      <c r="T239" s="34"/>
      <c r="U239" s="34"/>
      <c r="V239" s="34"/>
      <c r="W239" s="34"/>
      <c r="X239" s="34"/>
      <c r="Y239" s="34"/>
      <c r="Z239" s="34"/>
      <c r="AA239" s="34"/>
      <c r="AB239" s="34"/>
      <c r="AC239" s="34">
        <v>0.76</v>
      </c>
      <c r="AD239" s="34"/>
      <c r="AE239" s="34"/>
    </row>
    <row r="240" spans="1:31" ht="57.75">
      <c r="A240" s="34">
        <v>17</v>
      </c>
      <c r="B240" s="50" t="s">
        <v>99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>
        <v>100</v>
      </c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</row>
    <row r="241" spans="1:31" ht="57.75">
      <c r="A241" s="34">
        <v>3</v>
      </c>
      <c r="B241" s="50" t="s">
        <v>89</v>
      </c>
      <c r="C241" s="34">
        <v>20</v>
      </c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>
        <v>8</v>
      </c>
      <c r="AA241" s="34"/>
      <c r="AB241" s="34"/>
      <c r="AC241" s="34"/>
      <c r="AD241" s="34"/>
      <c r="AE241" s="34"/>
    </row>
    <row r="242" spans="1:31" ht="57.75">
      <c r="A242" s="34"/>
      <c r="B242" s="50" t="s">
        <v>7</v>
      </c>
      <c r="C242" s="34">
        <f aca="true" t="shared" si="40" ref="C242:AE242">SUM(C238:C241)</f>
        <v>20</v>
      </c>
      <c r="D242" s="34">
        <f t="shared" si="40"/>
        <v>0</v>
      </c>
      <c r="E242" s="34">
        <f t="shared" si="40"/>
        <v>0</v>
      </c>
      <c r="F242" s="34">
        <f t="shared" si="40"/>
        <v>0</v>
      </c>
      <c r="G242" s="34">
        <f t="shared" si="40"/>
        <v>50</v>
      </c>
      <c r="H242" s="34">
        <f t="shared" si="40"/>
        <v>0</v>
      </c>
      <c r="I242" s="34">
        <f t="shared" si="40"/>
        <v>0</v>
      </c>
      <c r="J242" s="34">
        <f t="shared" si="40"/>
        <v>0</v>
      </c>
      <c r="K242" s="34">
        <f t="shared" si="40"/>
        <v>0</v>
      </c>
      <c r="L242" s="34">
        <f t="shared" si="40"/>
        <v>100</v>
      </c>
      <c r="M242" s="34">
        <f t="shared" si="40"/>
        <v>0</v>
      </c>
      <c r="N242" s="34">
        <f t="shared" si="40"/>
        <v>0</v>
      </c>
      <c r="O242" s="34">
        <f t="shared" si="40"/>
        <v>4</v>
      </c>
      <c r="P242" s="34">
        <f t="shared" si="40"/>
        <v>6</v>
      </c>
      <c r="Q242" s="34">
        <f t="shared" si="40"/>
        <v>0</v>
      </c>
      <c r="R242" s="34">
        <f t="shared" si="40"/>
        <v>0</v>
      </c>
      <c r="S242" s="34">
        <f t="shared" si="40"/>
        <v>85</v>
      </c>
      <c r="T242" s="34">
        <f t="shared" si="40"/>
        <v>0</v>
      </c>
      <c r="U242" s="34">
        <f t="shared" si="40"/>
        <v>0</v>
      </c>
      <c r="V242" s="34">
        <f>SUM(V238:V241)</f>
        <v>0</v>
      </c>
      <c r="W242" s="34">
        <f t="shared" si="40"/>
        <v>0</v>
      </c>
      <c r="X242" s="34">
        <f t="shared" si="40"/>
        <v>0</v>
      </c>
      <c r="Y242" s="34">
        <f t="shared" si="40"/>
        <v>0</v>
      </c>
      <c r="Z242" s="34">
        <f t="shared" si="40"/>
        <v>8</v>
      </c>
      <c r="AA242" s="34">
        <f t="shared" si="40"/>
        <v>0</v>
      </c>
      <c r="AB242" s="34">
        <f t="shared" si="40"/>
        <v>0</v>
      </c>
      <c r="AC242" s="34">
        <f t="shared" si="40"/>
        <v>0.76</v>
      </c>
      <c r="AD242" s="34">
        <f t="shared" si="40"/>
        <v>0</v>
      </c>
      <c r="AE242" s="34">
        <f t="shared" si="40"/>
        <v>0</v>
      </c>
    </row>
    <row r="243" spans="1:31" ht="57.75">
      <c r="A243" s="85" t="s">
        <v>50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</row>
    <row r="244" spans="1:31" ht="115.5">
      <c r="A244" s="34" t="s">
        <v>163</v>
      </c>
      <c r="B244" s="50" t="s">
        <v>87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>
        <v>100</v>
      </c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</row>
    <row r="245" spans="1:31" ht="57.75">
      <c r="A245" s="34"/>
      <c r="B245" s="50" t="s">
        <v>29</v>
      </c>
      <c r="C245" s="34">
        <f>C244</f>
        <v>0</v>
      </c>
      <c r="D245" s="34">
        <f aca="true" t="shared" si="41" ref="D245:AE245">D244</f>
        <v>0</v>
      </c>
      <c r="E245" s="34">
        <f t="shared" si="41"/>
        <v>0</v>
      </c>
      <c r="F245" s="34">
        <f t="shared" si="41"/>
        <v>0</v>
      </c>
      <c r="G245" s="34">
        <f t="shared" si="41"/>
        <v>0</v>
      </c>
      <c r="H245" s="34">
        <f t="shared" si="41"/>
        <v>0</v>
      </c>
      <c r="I245" s="34">
        <f t="shared" si="41"/>
        <v>0</v>
      </c>
      <c r="J245" s="34">
        <f t="shared" si="41"/>
        <v>0</v>
      </c>
      <c r="K245" s="34">
        <f t="shared" si="41"/>
        <v>0</v>
      </c>
      <c r="L245" s="34">
        <f t="shared" si="41"/>
        <v>0</v>
      </c>
      <c r="M245" s="34">
        <f t="shared" si="41"/>
        <v>0</v>
      </c>
      <c r="N245" s="34">
        <f t="shared" si="41"/>
        <v>0</v>
      </c>
      <c r="O245" s="34">
        <f t="shared" si="41"/>
        <v>0</v>
      </c>
      <c r="P245" s="34">
        <f t="shared" si="41"/>
        <v>0</v>
      </c>
      <c r="Q245" s="34">
        <f t="shared" si="41"/>
        <v>0</v>
      </c>
      <c r="R245" s="34">
        <f t="shared" si="41"/>
        <v>0</v>
      </c>
      <c r="S245" s="34">
        <f t="shared" si="41"/>
        <v>100</v>
      </c>
      <c r="T245" s="34">
        <f t="shared" si="41"/>
        <v>0</v>
      </c>
      <c r="U245" s="34">
        <f t="shared" si="41"/>
        <v>0</v>
      </c>
      <c r="V245" s="34">
        <f t="shared" si="41"/>
        <v>0</v>
      </c>
      <c r="W245" s="34">
        <f t="shared" si="41"/>
        <v>0</v>
      </c>
      <c r="X245" s="34">
        <f t="shared" si="41"/>
        <v>0</v>
      </c>
      <c r="Y245" s="34">
        <f t="shared" si="41"/>
        <v>0</v>
      </c>
      <c r="Z245" s="34">
        <f t="shared" si="41"/>
        <v>0</v>
      </c>
      <c r="AA245" s="34">
        <f t="shared" si="41"/>
        <v>0</v>
      </c>
      <c r="AB245" s="34">
        <f t="shared" si="41"/>
        <v>0</v>
      </c>
      <c r="AC245" s="34">
        <f t="shared" si="41"/>
        <v>0</v>
      </c>
      <c r="AD245" s="34">
        <f t="shared" si="41"/>
        <v>0</v>
      </c>
      <c r="AE245" s="34">
        <f t="shared" si="41"/>
        <v>0</v>
      </c>
    </row>
    <row r="246" spans="1:31" ht="57.75">
      <c r="A246" s="85" t="s">
        <v>31</v>
      </c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</row>
    <row r="247" spans="1:31" ht="173.25">
      <c r="A247" s="62">
        <v>18</v>
      </c>
      <c r="B247" s="63" t="s">
        <v>139</v>
      </c>
      <c r="C247" s="62"/>
      <c r="D247" s="62"/>
      <c r="E247" s="62"/>
      <c r="F247" s="62"/>
      <c r="G247" s="62"/>
      <c r="H247" s="62"/>
      <c r="I247" s="62"/>
      <c r="J247" s="62">
        <v>40</v>
      </c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</row>
    <row r="248" spans="1:31" ht="173.25">
      <c r="A248" s="34">
        <v>5</v>
      </c>
      <c r="B248" s="50" t="s">
        <v>90</v>
      </c>
      <c r="C248" s="34"/>
      <c r="D248" s="34"/>
      <c r="E248" s="34"/>
      <c r="F248" s="34"/>
      <c r="G248" s="34"/>
      <c r="H248" s="34"/>
      <c r="I248" s="34">
        <v>14</v>
      </c>
      <c r="J248" s="34">
        <v>59.2</v>
      </c>
      <c r="K248" s="34"/>
      <c r="L248" s="34"/>
      <c r="M248" s="34"/>
      <c r="N248" s="34"/>
      <c r="O248" s="34">
        <v>1.8</v>
      </c>
      <c r="P248" s="34"/>
      <c r="Q248" s="34">
        <v>1.8</v>
      </c>
      <c r="R248" s="34"/>
      <c r="S248" s="34"/>
      <c r="T248" s="34"/>
      <c r="U248" s="34">
        <v>27</v>
      </c>
      <c r="V248" s="34"/>
      <c r="W248" s="34"/>
      <c r="X248" s="34"/>
      <c r="Y248" s="34">
        <v>8</v>
      </c>
      <c r="Z248" s="34"/>
      <c r="AA248" s="34"/>
      <c r="AB248" s="34"/>
      <c r="AC248" s="34"/>
      <c r="AD248" s="34"/>
      <c r="AE248" s="34"/>
    </row>
    <row r="249" spans="1:31" ht="141">
      <c r="A249" s="41" t="s">
        <v>166</v>
      </c>
      <c r="B249" s="50" t="s">
        <v>92</v>
      </c>
      <c r="C249" s="34">
        <v>15</v>
      </c>
      <c r="D249" s="34"/>
      <c r="E249" s="34"/>
      <c r="F249" s="34"/>
      <c r="G249" s="34"/>
      <c r="H249" s="34"/>
      <c r="I249" s="34"/>
      <c r="J249" s="34">
        <v>5</v>
      </c>
      <c r="K249" s="34"/>
      <c r="L249" s="34"/>
      <c r="M249" s="34"/>
      <c r="N249" s="34"/>
      <c r="O249" s="34"/>
      <c r="P249" s="34"/>
      <c r="Q249" s="34">
        <v>4</v>
      </c>
      <c r="R249" s="34">
        <v>8</v>
      </c>
      <c r="S249" s="34">
        <v>8</v>
      </c>
      <c r="T249" s="34"/>
      <c r="U249" s="34"/>
      <c r="V249" s="34"/>
      <c r="W249" s="34"/>
      <c r="X249" s="34">
        <v>40</v>
      </c>
      <c r="Y249" s="34"/>
      <c r="Z249" s="34"/>
      <c r="AA249" s="34"/>
      <c r="AB249" s="34"/>
      <c r="AC249" s="34"/>
      <c r="AD249" s="34"/>
      <c r="AE249" s="34"/>
    </row>
    <row r="250" spans="1:31" ht="57.75">
      <c r="A250" s="34">
        <v>7</v>
      </c>
      <c r="B250" s="50" t="s">
        <v>61</v>
      </c>
      <c r="C250" s="34"/>
      <c r="D250" s="34"/>
      <c r="E250" s="34">
        <v>1</v>
      </c>
      <c r="F250" s="34"/>
      <c r="G250" s="34"/>
      <c r="H250" s="34"/>
      <c r="I250" s="34"/>
      <c r="J250" s="34">
        <v>5.5</v>
      </c>
      <c r="K250" s="34"/>
      <c r="L250" s="34"/>
      <c r="M250" s="34"/>
      <c r="N250" s="34"/>
      <c r="O250" s="34"/>
      <c r="P250" s="34">
        <v>1</v>
      </c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</row>
    <row r="251" spans="1:31" ht="57.75">
      <c r="A251" s="34">
        <v>8</v>
      </c>
      <c r="B251" s="50" t="s">
        <v>79</v>
      </c>
      <c r="C251" s="34"/>
      <c r="D251" s="34"/>
      <c r="E251" s="34"/>
      <c r="F251" s="34"/>
      <c r="G251" s="34"/>
      <c r="H251" s="34"/>
      <c r="I251" s="34">
        <v>103</v>
      </c>
      <c r="J251" s="34"/>
      <c r="K251" s="34"/>
      <c r="L251" s="34"/>
      <c r="M251" s="34"/>
      <c r="N251" s="34"/>
      <c r="O251" s="34"/>
      <c r="P251" s="34">
        <v>5</v>
      </c>
      <c r="Q251" s="34"/>
      <c r="R251" s="34"/>
      <c r="S251" s="34">
        <v>20</v>
      </c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  <row r="252" spans="1:31" ht="142.5" customHeight="1">
      <c r="A252" s="34">
        <v>50</v>
      </c>
      <c r="B252" s="50" t="s">
        <v>97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>
        <v>35.2</v>
      </c>
      <c r="M252" s="34"/>
      <c r="N252" s="34"/>
      <c r="O252" s="34">
        <v>3</v>
      </c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</row>
    <row r="253" spans="1:31" ht="115.5">
      <c r="A253" s="34" t="s">
        <v>33</v>
      </c>
      <c r="B253" s="50" t="s">
        <v>54</v>
      </c>
      <c r="C253" s="34">
        <v>20</v>
      </c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  <row r="254" spans="1:31" ht="115.5">
      <c r="A254" s="34" t="s">
        <v>33</v>
      </c>
      <c r="B254" s="50" t="s">
        <v>58</v>
      </c>
      <c r="C254" s="34"/>
      <c r="D254" s="34">
        <v>30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</row>
    <row r="255" spans="1:31" ht="57.75">
      <c r="A255" s="34"/>
      <c r="B255" s="50" t="s">
        <v>7</v>
      </c>
      <c r="C255" s="34">
        <f aca="true" t="shared" si="42" ref="C255:AE255">SUM(C247:C254)</f>
        <v>35</v>
      </c>
      <c r="D255" s="34">
        <f t="shared" si="42"/>
        <v>30</v>
      </c>
      <c r="E255" s="34">
        <f t="shared" si="42"/>
        <v>1</v>
      </c>
      <c r="F255" s="34">
        <f t="shared" si="42"/>
        <v>0</v>
      </c>
      <c r="G255" s="34">
        <f t="shared" si="42"/>
        <v>0</v>
      </c>
      <c r="H255" s="34">
        <f t="shared" si="42"/>
        <v>0</v>
      </c>
      <c r="I255" s="34">
        <f t="shared" si="42"/>
        <v>117</v>
      </c>
      <c r="J255" s="34">
        <f t="shared" si="42"/>
        <v>109.7</v>
      </c>
      <c r="K255" s="34">
        <f t="shared" si="42"/>
        <v>0</v>
      </c>
      <c r="L255" s="34">
        <f t="shared" si="42"/>
        <v>35.2</v>
      </c>
      <c r="M255" s="34">
        <f t="shared" si="42"/>
        <v>0</v>
      </c>
      <c r="N255" s="34">
        <f t="shared" si="42"/>
        <v>0</v>
      </c>
      <c r="O255" s="34">
        <f t="shared" si="42"/>
        <v>4.8</v>
      </c>
      <c r="P255" s="34">
        <f t="shared" si="42"/>
        <v>6</v>
      </c>
      <c r="Q255" s="34">
        <f t="shared" si="42"/>
        <v>5.8</v>
      </c>
      <c r="R255" s="34">
        <f t="shared" si="42"/>
        <v>8</v>
      </c>
      <c r="S255" s="34">
        <f t="shared" si="42"/>
        <v>28</v>
      </c>
      <c r="T255" s="34">
        <f t="shared" si="42"/>
        <v>0</v>
      </c>
      <c r="U255" s="34">
        <f t="shared" si="42"/>
        <v>27</v>
      </c>
      <c r="V255" s="34">
        <f t="shared" si="42"/>
        <v>0</v>
      </c>
      <c r="W255" s="34">
        <f t="shared" si="42"/>
        <v>0</v>
      </c>
      <c r="X255" s="34">
        <f t="shared" si="42"/>
        <v>40</v>
      </c>
      <c r="Y255" s="34">
        <f t="shared" si="42"/>
        <v>8</v>
      </c>
      <c r="Z255" s="34">
        <f t="shared" si="42"/>
        <v>0</v>
      </c>
      <c r="AA255" s="34">
        <f t="shared" si="42"/>
        <v>0</v>
      </c>
      <c r="AB255" s="34">
        <f t="shared" si="42"/>
        <v>0</v>
      </c>
      <c r="AC255" s="34">
        <f t="shared" si="42"/>
        <v>0</v>
      </c>
      <c r="AD255" s="34">
        <f t="shared" si="42"/>
        <v>0</v>
      </c>
      <c r="AE255" s="34">
        <f t="shared" si="42"/>
        <v>0</v>
      </c>
    </row>
    <row r="256" spans="1:31" ht="57.75">
      <c r="A256" s="85" t="s">
        <v>28</v>
      </c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</row>
    <row r="257" spans="1:31" ht="57.75">
      <c r="A257" s="34">
        <v>29</v>
      </c>
      <c r="B257" s="50" t="s">
        <v>10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>
        <v>4</v>
      </c>
      <c r="M257" s="34"/>
      <c r="N257" s="34"/>
      <c r="O257" s="34">
        <v>4</v>
      </c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>
        <v>0.38</v>
      </c>
      <c r="AB257" s="34"/>
      <c r="AC257" s="34"/>
      <c r="AD257" s="34"/>
      <c r="AE257" s="34"/>
    </row>
    <row r="258" spans="1:31" ht="231">
      <c r="A258" s="34" t="s">
        <v>170</v>
      </c>
      <c r="B258" s="50" t="s">
        <v>143</v>
      </c>
      <c r="C258" s="34"/>
      <c r="D258" s="34"/>
      <c r="E258" s="34">
        <v>35.4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34">
        <v>7.4</v>
      </c>
      <c r="P258" s="34">
        <v>8</v>
      </c>
      <c r="Q258" s="34">
        <v>0.2</v>
      </c>
      <c r="R258" s="34">
        <v>5</v>
      </c>
      <c r="S258" s="34">
        <v>14</v>
      </c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>
        <v>0.75</v>
      </c>
    </row>
    <row r="259" spans="1:31" ht="57.75">
      <c r="A259" s="34"/>
      <c r="B259" s="50" t="s">
        <v>7</v>
      </c>
      <c r="C259" s="34">
        <f aca="true" t="shared" si="43" ref="C259:AE259">SUM(C257:C258)</f>
        <v>0</v>
      </c>
      <c r="D259" s="34">
        <f t="shared" si="43"/>
        <v>0</v>
      </c>
      <c r="E259" s="34">
        <f t="shared" si="43"/>
        <v>35.4</v>
      </c>
      <c r="F259" s="34">
        <f t="shared" si="43"/>
        <v>0</v>
      </c>
      <c r="G259" s="34">
        <f t="shared" si="43"/>
        <v>0</v>
      </c>
      <c r="H259" s="34">
        <f t="shared" si="43"/>
        <v>0</v>
      </c>
      <c r="I259" s="34">
        <f t="shared" si="43"/>
        <v>0</v>
      </c>
      <c r="J259" s="34">
        <f t="shared" si="43"/>
        <v>0</v>
      </c>
      <c r="K259" s="34">
        <f t="shared" si="43"/>
        <v>0</v>
      </c>
      <c r="L259" s="34">
        <f t="shared" si="43"/>
        <v>4</v>
      </c>
      <c r="M259" s="34">
        <f t="shared" si="43"/>
        <v>0</v>
      </c>
      <c r="N259" s="34">
        <f t="shared" si="43"/>
        <v>0</v>
      </c>
      <c r="O259" s="34">
        <f t="shared" si="43"/>
        <v>11.4</v>
      </c>
      <c r="P259" s="34">
        <f t="shared" si="43"/>
        <v>8</v>
      </c>
      <c r="Q259" s="34">
        <f t="shared" si="43"/>
        <v>0.2</v>
      </c>
      <c r="R259" s="34">
        <f t="shared" si="43"/>
        <v>5</v>
      </c>
      <c r="S259" s="34">
        <f t="shared" si="43"/>
        <v>14</v>
      </c>
      <c r="T259" s="34">
        <f t="shared" si="43"/>
        <v>0</v>
      </c>
      <c r="U259" s="34">
        <f t="shared" si="43"/>
        <v>0</v>
      </c>
      <c r="V259" s="34">
        <f t="shared" si="43"/>
        <v>0</v>
      </c>
      <c r="W259" s="34">
        <f t="shared" si="43"/>
        <v>0</v>
      </c>
      <c r="X259" s="34">
        <f t="shared" si="43"/>
        <v>0</v>
      </c>
      <c r="Y259" s="34">
        <f t="shared" si="43"/>
        <v>0</v>
      </c>
      <c r="Z259" s="34">
        <f t="shared" si="43"/>
        <v>0</v>
      </c>
      <c r="AA259" s="34">
        <f t="shared" si="43"/>
        <v>0.38</v>
      </c>
      <c r="AB259" s="34">
        <f t="shared" si="43"/>
        <v>0</v>
      </c>
      <c r="AC259" s="34">
        <f t="shared" si="43"/>
        <v>0</v>
      </c>
      <c r="AD259" s="34">
        <f t="shared" si="43"/>
        <v>0</v>
      </c>
      <c r="AE259" s="34">
        <f t="shared" si="43"/>
        <v>0.75</v>
      </c>
    </row>
    <row r="260" spans="1:31" ht="115.5">
      <c r="A260" s="73"/>
      <c r="B260" s="50" t="s">
        <v>59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>
        <v>2.25</v>
      </c>
      <c r="AE260" s="34"/>
    </row>
    <row r="261" spans="1:31" ht="57.75">
      <c r="A261" s="34"/>
      <c r="B261" s="64" t="s">
        <v>11</v>
      </c>
      <c r="C261" s="34">
        <f aca="true" t="shared" si="44" ref="C261:AC261">SUM(C242+C255+C259+C245)</f>
        <v>55</v>
      </c>
      <c r="D261" s="34">
        <f t="shared" si="44"/>
        <v>30</v>
      </c>
      <c r="E261" s="34">
        <f t="shared" si="44"/>
        <v>36.4</v>
      </c>
      <c r="F261" s="34">
        <f t="shared" si="44"/>
        <v>0</v>
      </c>
      <c r="G261" s="34">
        <f t="shared" si="44"/>
        <v>50</v>
      </c>
      <c r="H261" s="34">
        <f t="shared" si="44"/>
        <v>0</v>
      </c>
      <c r="I261" s="34">
        <f t="shared" si="44"/>
        <v>117</v>
      </c>
      <c r="J261" s="34">
        <f t="shared" si="44"/>
        <v>109.7</v>
      </c>
      <c r="K261" s="34">
        <f t="shared" si="44"/>
        <v>0</v>
      </c>
      <c r="L261" s="34">
        <f t="shared" si="44"/>
        <v>139.2</v>
      </c>
      <c r="M261" s="34">
        <f t="shared" si="44"/>
        <v>0</v>
      </c>
      <c r="N261" s="34">
        <f t="shared" si="44"/>
        <v>0</v>
      </c>
      <c r="O261" s="34">
        <f t="shared" si="44"/>
        <v>20.200000000000003</v>
      </c>
      <c r="P261" s="34">
        <f t="shared" si="44"/>
        <v>20</v>
      </c>
      <c r="Q261" s="34">
        <f t="shared" si="44"/>
        <v>6</v>
      </c>
      <c r="R261" s="34">
        <f t="shared" si="44"/>
        <v>13</v>
      </c>
      <c r="S261" s="34">
        <f t="shared" si="44"/>
        <v>227</v>
      </c>
      <c r="T261" s="34">
        <f t="shared" si="44"/>
        <v>0</v>
      </c>
      <c r="U261" s="34">
        <f t="shared" si="44"/>
        <v>27</v>
      </c>
      <c r="V261" s="34">
        <f t="shared" si="44"/>
        <v>0</v>
      </c>
      <c r="W261" s="34">
        <f t="shared" si="44"/>
        <v>0</v>
      </c>
      <c r="X261" s="34">
        <f t="shared" si="44"/>
        <v>40</v>
      </c>
      <c r="Y261" s="34">
        <f t="shared" si="44"/>
        <v>8</v>
      </c>
      <c r="Z261" s="34">
        <f t="shared" si="44"/>
        <v>8</v>
      </c>
      <c r="AA261" s="34">
        <f t="shared" si="44"/>
        <v>0.38</v>
      </c>
      <c r="AB261" s="34">
        <f t="shared" si="44"/>
        <v>0</v>
      </c>
      <c r="AC261" s="34">
        <f t="shared" si="44"/>
        <v>0.76</v>
      </c>
      <c r="AD261" s="34">
        <v>2.25</v>
      </c>
      <c r="AE261" s="34">
        <f>SUM(AE242+AE255+AE259+AE245)</f>
        <v>0.75</v>
      </c>
    </row>
    <row r="262" spans="1:31" ht="57.75">
      <c r="A262" s="81" t="s">
        <v>75</v>
      </c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</row>
    <row r="263" spans="1:31" ht="57.75">
      <c r="A263" s="81" t="s">
        <v>22</v>
      </c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</row>
    <row r="264" spans="1:31" ht="57.75">
      <c r="A264" s="85" t="s">
        <v>100</v>
      </c>
      <c r="B264" s="81" t="s">
        <v>23</v>
      </c>
      <c r="C264" s="82" t="s">
        <v>102</v>
      </c>
      <c r="D264" s="82" t="s">
        <v>103</v>
      </c>
      <c r="E264" s="82" t="s">
        <v>104</v>
      </c>
      <c r="F264" s="82" t="s">
        <v>105</v>
      </c>
      <c r="G264" s="82" t="s">
        <v>119</v>
      </c>
      <c r="H264" s="82" t="s">
        <v>107</v>
      </c>
      <c r="I264" s="82" t="s">
        <v>108</v>
      </c>
      <c r="J264" s="82" t="s">
        <v>109</v>
      </c>
      <c r="K264" s="83" t="s">
        <v>55</v>
      </c>
      <c r="L264" s="82" t="s">
        <v>111</v>
      </c>
      <c r="M264" s="82" t="s">
        <v>112</v>
      </c>
      <c r="N264" s="82" t="s">
        <v>41</v>
      </c>
      <c r="O264" s="82" t="s">
        <v>42</v>
      </c>
      <c r="P264" s="82" t="s">
        <v>113</v>
      </c>
      <c r="Q264" s="82" t="s">
        <v>43</v>
      </c>
      <c r="R264" s="82" t="s">
        <v>114</v>
      </c>
      <c r="S264" s="82" t="s">
        <v>115</v>
      </c>
      <c r="T264" s="82" t="s">
        <v>152</v>
      </c>
      <c r="U264" s="82" t="s">
        <v>144</v>
      </c>
      <c r="V264" s="82" t="s">
        <v>122</v>
      </c>
      <c r="W264" s="82" t="s">
        <v>116</v>
      </c>
      <c r="X264" s="82" t="s">
        <v>120</v>
      </c>
      <c r="Y264" s="82" t="s">
        <v>44</v>
      </c>
      <c r="Z264" s="82" t="s">
        <v>45</v>
      </c>
      <c r="AA264" s="82" t="s">
        <v>47</v>
      </c>
      <c r="AB264" s="83" t="s">
        <v>51</v>
      </c>
      <c r="AC264" s="82" t="s">
        <v>56</v>
      </c>
      <c r="AD264" s="82" t="s">
        <v>46</v>
      </c>
      <c r="AE264" s="82" t="s">
        <v>57</v>
      </c>
    </row>
    <row r="265" spans="1:31" ht="409.5" customHeight="1">
      <c r="A265" s="85"/>
      <c r="B265" s="81"/>
      <c r="C265" s="82"/>
      <c r="D265" s="82"/>
      <c r="E265" s="82"/>
      <c r="F265" s="82"/>
      <c r="G265" s="82"/>
      <c r="H265" s="82"/>
      <c r="I265" s="82"/>
      <c r="J265" s="82"/>
      <c r="K265" s="84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4"/>
      <c r="AC265" s="82"/>
      <c r="AD265" s="82"/>
      <c r="AE265" s="82"/>
    </row>
    <row r="266" spans="1:31" ht="57.75">
      <c r="A266" s="73"/>
      <c r="B266" s="61"/>
      <c r="C266" s="61">
        <v>1</v>
      </c>
      <c r="D266" s="61">
        <v>2</v>
      </c>
      <c r="E266" s="73" t="s">
        <v>52</v>
      </c>
      <c r="F266" s="73">
        <v>4</v>
      </c>
      <c r="G266" s="73">
        <v>5</v>
      </c>
      <c r="H266" s="73">
        <v>6</v>
      </c>
      <c r="I266" s="73">
        <v>7</v>
      </c>
      <c r="J266" s="73">
        <v>8</v>
      </c>
      <c r="K266" s="73" t="s">
        <v>53</v>
      </c>
      <c r="L266" s="73">
        <v>10</v>
      </c>
      <c r="M266" s="73">
        <v>11</v>
      </c>
      <c r="N266" s="73">
        <v>12</v>
      </c>
      <c r="O266" s="73">
        <v>13</v>
      </c>
      <c r="P266" s="73">
        <v>14</v>
      </c>
      <c r="Q266" s="73">
        <v>15</v>
      </c>
      <c r="R266" s="73">
        <v>16</v>
      </c>
      <c r="S266" s="73">
        <v>17</v>
      </c>
      <c r="T266" s="73">
        <v>18</v>
      </c>
      <c r="U266" s="73">
        <v>19</v>
      </c>
      <c r="V266" s="73">
        <v>20</v>
      </c>
      <c r="W266" s="73">
        <v>21</v>
      </c>
      <c r="X266" s="73">
        <v>22</v>
      </c>
      <c r="Y266" s="73">
        <v>23</v>
      </c>
      <c r="Z266" s="73">
        <v>24</v>
      </c>
      <c r="AA266" s="73">
        <v>25</v>
      </c>
      <c r="AB266" s="73">
        <v>26</v>
      </c>
      <c r="AC266" s="73">
        <v>27</v>
      </c>
      <c r="AD266" s="73">
        <v>28</v>
      </c>
      <c r="AE266" s="73">
        <v>29</v>
      </c>
    </row>
    <row r="267" spans="1:31" ht="57.75">
      <c r="A267" s="81" t="s">
        <v>6</v>
      </c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</row>
    <row r="268" spans="1:31" ht="57.75">
      <c r="A268" s="34">
        <v>1</v>
      </c>
      <c r="B268" s="50" t="s">
        <v>40</v>
      </c>
      <c r="C268" s="34"/>
      <c r="D268" s="34"/>
      <c r="E268" s="34"/>
      <c r="F268" s="34"/>
      <c r="G268" s="34">
        <v>9</v>
      </c>
      <c r="H268" s="34"/>
      <c r="I268" s="34"/>
      <c r="J268" s="65"/>
      <c r="K268" s="65"/>
      <c r="L268" s="65"/>
      <c r="M268" s="34"/>
      <c r="N268" s="34"/>
      <c r="O268" s="34">
        <v>3</v>
      </c>
      <c r="P268" s="34">
        <v>0.8</v>
      </c>
      <c r="Q268" s="34"/>
      <c r="R268" s="34"/>
      <c r="S268" s="34">
        <v>135</v>
      </c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  <row r="269" spans="1:31" ht="115.5">
      <c r="A269" s="34">
        <v>2</v>
      </c>
      <c r="B269" s="50" t="s">
        <v>62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>
        <v>4</v>
      </c>
      <c r="P269" s="34"/>
      <c r="Q269" s="34"/>
      <c r="R269" s="34"/>
      <c r="S269" s="34">
        <v>85</v>
      </c>
      <c r="T269" s="34"/>
      <c r="U269" s="34"/>
      <c r="V269" s="34"/>
      <c r="W269" s="34"/>
      <c r="X269" s="34"/>
      <c r="Y269" s="34"/>
      <c r="Z269" s="34"/>
      <c r="AA269" s="34"/>
      <c r="AB269" s="34">
        <v>1.5</v>
      </c>
      <c r="AC269" s="34"/>
      <c r="AD269" s="34"/>
      <c r="AE269" s="34"/>
    </row>
    <row r="270" spans="1:31" ht="57.75">
      <c r="A270" s="34">
        <v>45</v>
      </c>
      <c r="B270" s="50" t="s">
        <v>145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>
        <v>40</v>
      </c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</row>
    <row r="271" spans="1:31" ht="57.75">
      <c r="A271" s="34">
        <v>16</v>
      </c>
      <c r="B271" s="50" t="s">
        <v>37</v>
      </c>
      <c r="C271" s="34">
        <v>20</v>
      </c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>
        <v>6</v>
      </c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</row>
    <row r="272" spans="1:31" ht="57.75">
      <c r="A272" s="34"/>
      <c r="B272" s="50" t="s">
        <v>7</v>
      </c>
      <c r="C272" s="34">
        <f aca="true" t="shared" si="45" ref="C272:AE272">SUM(C268:C271)</f>
        <v>20</v>
      </c>
      <c r="D272" s="34">
        <f t="shared" si="45"/>
        <v>0</v>
      </c>
      <c r="E272" s="34">
        <f t="shared" si="45"/>
        <v>0</v>
      </c>
      <c r="F272" s="34">
        <f t="shared" si="45"/>
        <v>0</v>
      </c>
      <c r="G272" s="34">
        <f t="shared" si="45"/>
        <v>9</v>
      </c>
      <c r="H272" s="34">
        <f t="shared" si="45"/>
        <v>0</v>
      </c>
      <c r="I272" s="34">
        <f t="shared" si="45"/>
        <v>0</v>
      </c>
      <c r="J272" s="34">
        <f t="shared" si="45"/>
        <v>0</v>
      </c>
      <c r="K272" s="34">
        <f t="shared" si="45"/>
        <v>0</v>
      </c>
      <c r="L272" s="34">
        <f t="shared" si="45"/>
        <v>0</v>
      </c>
      <c r="M272" s="34">
        <f t="shared" si="45"/>
        <v>0</v>
      </c>
      <c r="N272" s="34">
        <f t="shared" si="45"/>
        <v>0</v>
      </c>
      <c r="O272" s="34">
        <f t="shared" si="45"/>
        <v>7</v>
      </c>
      <c r="P272" s="34">
        <f t="shared" si="45"/>
        <v>6.8</v>
      </c>
      <c r="Q272" s="34">
        <f t="shared" si="45"/>
        <v>0</v>
      </c>
      <c r="R272" s="34">
        <f t="shared" si="45"/>
        <v>40</v>
      </c>
      <c r="S272" s="34">
        <f t="shared" si="45"/>
        <v>220</v>
      </c>
      <c r="T272" s="34">
        <f t="shared" si="45"/>
        <v>0</v>
      </c>
      <c r="U272" s="34">
        <f t="shared" si="45"/>
        <v>0</v>
      </c>
      <c r="V272" s="34">
        <f t="shared" si="45"/>
        <v>0</v>
      </c>
      <c r="W272" s="34">
        <f t="shared" si="45"/>
        <v>0</v>
      </c>
      <c r="X272" s="34">
        <f t="shared" si="45"/>
        <v>0</v>
      </c>
      <c r="Y272" s="34">
        <f t="shared" si="45"/>
        <v>0</v>
      </c>
      <c r="Z272" s="34">
        <f t="shared" si="45"/>
        <v>0</v>
      </c>
      <c r="AA272" s="34">
        <f t="shared" si="45"/>
        <v>0</v>
      </c>
      <c r="AB272" s="34">
        <f t="shared" si="45"/>
        <v>1.5</v>
      </c>
      <c r="AC272" s="34">
        <f t="shared" si="45"/>
        <v>0</v>
      </c>
      <c r="AD272" s="34">
        <f t="shared" si="45"/>
        <v>0</v>
      </c>
      <c r="AE272" s="34">
        <f t="shared" si="45"/>
        <v>0</v>
      </c>
    </row>
    <row r="273" spans="1:31" ht="57.75">
      <c r="A273" s="85" t="s">
        <v>50</v>
      </c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</row>
    <row r="274" spans="1:31" ht="115.5">
      <c r="A274" s="34" t="s">
        <v>163</v>
      </c>
      <c r="B274" s="50" t="s">
        <v>87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>
        <v>100</v>
      </c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</row>
    <row r="275" spans="1:31" ht="57.75">
      <c r="A275" s="34"/>
      <c r="B275" s="50" t="s">
        <v>29</v>
      </c>
      <c r="C275" s="34">
        <f aca="true" t="shared" si="46" ref="C275:AE275">SUM(C274:C274)</f>
        <v>0</v>
      </c>
      <c r="D275" s="34">
        <f t="shared" si="46"/>
        <v>0</v>
      </c>
      <c r="E275" s="34">
        <f t="shared" si="46"/>
        <v>0</v>
      </c>
      <c r="F275" s="34">
        <f t="shared" si="46"/>
        <v>0</v>
      </c>
      <c r="G275" s="34">
        <f t="shared" si="46"/>
        <v>0</v>
      </c>
      <c r="H275" s="34">
        <f t="shared" si="46"/>
        <v>0</v>
      </c>
      <c r="I275" s="34">
        <f t="shared" si="46"/>
        <v>0</v>
      </c>
      <c r="J275" s="34">
        <f t="shared" si="46"/>
        <v>0</v>
      </c>
      <c r="K275" s="34">
        <f t="shared" si="46"/>
        <v>0</v>
      </c>
      <c r="L275" s="34">
        <f t="shared" si="46"/>
        <v>0</v>
      </c>
      <c r="M275" s="34">
        <f t="shared" si="46"/>
        <v>0</v>
      </c>
      <c r="N275" s="34">
        <f t="shared" si="46"/>
        <v>0</v>
      </c>
      <c r="O275" s="34">
        <f t="shared" si="46"/>
        <v>0</v>
      </c>
      <c r="P275" s="34">
        <f t="shared" si="46"/>
        <v>0</v>
      </c>
      <c r="Q275" s="34">
        <f t="shared" si="46"/>
        <v>0</v>
      </c>
      <c r="R275" s="34">
        <f t="shared" si="46"/>
        <v>0</v>
      </c>
      <c r="S275" s="34">
        <f t="shared" si="46"/>
        <v>100</v>
      </c>
      <c r="T275" s="34">
        <f t="shared" si="46"/>
        <v>0</v>
      </c>
      <c r="U275" s="34">
        <f t="shared" si="46"/>
        <v>0</v>
      </c>
      <c r="V275" s="34">
        <f>SUM(V274:V274)</f>
        <v>0</v>
      </c>
      <c r="W275" s="34">
        <f t="shared" si="46"/>
        <v>0</v>
      </c>
      <c r="X275" s="34">
        <f t="shared" si="46"/>
        <v>0</v>
      </c>
      <c r="Y275" s="34">
        <f t="shared" si="46"/>
        <v>0</v>
      </c>
      <c r="Z275" s="34">
        <f t="shared" si="46"/>
        <v>0</v>
      </c>
      <c r="AA275" s="34">
        <f t="shared" si="46"/>
        <v>0</v>
      </c>
      <c r="AB275" s="34">
        <f t="shared" si="46"/>
        <v>0</v>
      </c>
      <c r="AC275" s="34">
        <f t="shared" si="46"/>
        <v>0</v>
      </c>
      <c r="AD275" s="34">
        <f t="shared" si="46"/>
        <v>0</v>
      </c>
      <c r="AE275" s="34">
        <f t="shared" si="46"/>
        <v>0</v>
      </c>
    </row>
    <row r="276" spans="1:31" ht="57.75">
      <c r="A276" s="85" t="s">
        <v>31</v>
      </c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</row>
    <row r="277" spans="1:31" ht="115.5">
      <c r="A277" s="34">
        <v>52</v>
      </c>
      <c r="B277" s="66" t="s">
        <v>70</v>
      </c>
      <c r="C277" s="34"/>
      <c r="D277" s="34"/>
      <c r="E277" s="34"/>
      <c r="F277" s="34"/>
      <c r="G277" s="34"/>
      <c r="H277" s="34"/>
      <c r="I277" s="34"/>
      <c r="J277" s="34">
        <v>40</v>
      </c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73"/>
    </row>
    <row r="278" spans="1:31" ht="115.5">
      <c r="A278" s="34">
        <v>38</v>
      </c>
      <c r="B278" s="50" t="s">
        <v>83</v>
      </c>
      <c r="C278" s="34"/>
      <c r="D278" s="34"/>
      <c r="E278" s="34"/>
      <c r="F278" s="34"/>
      <c r="G278" s="34">
        <v>4</v>
      </c>
      <c r="H278" s="34"/>
      <c r="I278" s="34">
        <v>45</v>
      </c>
      <c r="J278" s="34">
        <v>12</v>
      </c>
      <c r="K278" s="34"/>
      <c r="L278" s="34"/>
      <c r="M278" s="34"/>
      <c r="N278" s="34"/>
      <c r="O278" s="34"/>
      <c r="P278" s="34"/>
      <c r="Q278" s="34">
        <v>2</v>
      </c>
      <c r="R278" s="34"/>
      <c r="S278" s="34"/>
      <c r="T278" s="34"/>
      <c r="U278" s="34"/>
      <c r="V278" s="34"/>
      <c r="W278" s="34"/>
      <c r="X278" s="34">
        <v>24</v>
      </c>
      <c r="Y278" s="34"/>
      <c r="Z278" s="34"/>
      <c r="AA278" s="34"/>
      <c r="AB278" s="34"/>
      <c r="AC278" s="34"/>
      <c r="AD278" s="34"/>
      <c r="AE278" s="34"/>
    </row>
    <row r="279" spans="1:31" ht="115.5">
      <c r="A279" s="34">
        <v>11</v>
      </c>
      <c r="B279" s="50" t="s">
        <v>123</v>
      </c>
      <c r="C279" s="34"/>
      <c r="D279" s="34"/>
      <c r="E279" s="34">
        <v>0.5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>
        <v>0.5</v>
      </c>
      <c r="Q279" s="34">
        <v>5</v>
      </c>
      <c r="R279" s="34"/>
      <c r="S279" s="34"/>
      <c r="T279" s="34"/>
      <c r="U279" s="34"/>
      <c r="V279" s="34">
        <v>56</v>
      </c>
      <c r="W279" s="34"/>
      <c r="X279" s="34"/>
      <c r="Y279" s="34">
        <v>9.5</v>
      </c>
      <c r="Z279" s="34"/>
      <c r="AA279" s="34"/>
      <c r="AB279" s="34"/>
      <c r="AC279" s="34"/>
      <c r="AD279" s="34"/>
      <c r="AE279" s="34"/>
    </row>
    <row r="280" spans="1:31" ht="115.5">
      <c r="A280" s="34">
        <v>26</v>
      </c>
      <c r="B280" s="50" t="s">
        <v>132</v>
      </c>
      <c r="C280" s="34"/>
      <c r="D280" s="34"/>
      <c r="E280" s="34"/>
      <c r="F280" s="34"/>
      <c r="G280" s="34"/>
      <c r="H280" s="34">
        <v>25</v>
      </c>
      <c r="I280" s="34"/>
      <c r="J280" s="34">
        <v>57</v>
      </c>
      <c r="K280" s="34"/>
      <c r="L280" s="34"/>
      <c r="M280" s="34"/>
      <c r="N280" s="34"/>
      <c r="O280" s="34"/>
      <c r="P280" s="34">
        <v>3</v>
      </c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</row>
    <row r="281" spans="1:31" ht="180" customHeight="1">
      <c r="A281" s="34">
        <v>50</v>
      </c>
      <c r="B281" s="50" t="s">
        <v>97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>
        <v>35.2</v>
      </c>
      <c r="M281" s="34"/>
      <c r="N281" s="34"/>
      <c r="O281" s="34">
        <v>3</v>
      </c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</row>
    <row r="282" spans="1:31" ht="115.5">
      <c r="A282" s="34" t="s">
        <v>33</v>
      </c>
      <c r="B282" s="50" t="s">
        <v>54</v>
      </c>
      <c r="C282" s="34">
        <v>20</v>
      </c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</row>
    <row r="283" spans="1:31" ht="115.5">
      <c r="A283" s="34" t="s">
        <v>33</v>
      </c>
      <c r="B283" s="50" t="s">
        <v>58</v>
      </c>
      <c r="C283" s="34"/>
      <c r="D283" s="34">
        <v>30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</row>
    <row r="284" spans="1:31" ht="57.75">
      <c r="A284" s="34"/>
      <c r="B284" s="50" t="s">
        <v>7</v>
      </c>
      <c r="C284" s="34">
        <f aca="true" t="shared" si="47" ref="C284:AE284">SUM(C277:C283)</f>
        <v>20</v>
      </c>
      <c r="D284" s="34">
        <f t="shared" si="47"/>
        <v>30</v>
      </c>
      <c r="E284" s="34">
        <f t="shared" si="47"/>
        <v>0.5</v>
      </c>
      <c r="F284" s="34">
        <f t="shared" si="47"/>
        <v>0</v>
      </c>
      <c r="G284" s="34">
        <f t="shared" si="47"/>
        <v>4</v>
      </c>
      <c r="H284" s="34">
        <f t="shared" si="47"/>
        <v>25</v>
      </c>
      <c r="I284" s="34">
        <f t="shared" si="47"/>
        <v>45</v>
      </c>
      <c r="J284" s="34">
        <f t="shared" si="47"/>
        <v>109</v>
      </c>
      <c r="K284" s="34">
        <f t="shared" si="47"/>
        <v>0</v>
      </c>
      <c r="L284" s="34">
        <f t="shared" si="47"/>
        <v>35.2</v>
      </c>
      <c r="M284" s="34">
        <f t="shared" si="47"/>
        <v>0</v>
      </c>
      <c r="N284" s="34">
        <f t="shared" si="47"/>
        <v>0</v>
      </c>
      <c r="O284" s="34">
        <f t="shared" si="47"/>
        <v>3</v>
      </c>
      <c r="P284" s="34">
        <f t="shared" si="47"/>
        <v>3.5</v>
      </c>
      <c r="Q284" s="34">
        <f t="shared" si="47"/>
        <v>7</v>
      </c>
      <c r="R284" s="34">
        <f t="shared" si="47"/>
        <v>0</v>
      </c>
      <c r="S284" s="34">
        <f t="shared" si="47"/>
        <v>0</v>
      </c>
      <c r="T284" s="34">
        <f t="shared" si="47"/>
        <v>0</v>
      </c>
      <c r="U284" s="34">
        <f t="shared" si="47"/>
        <v>0</v>
      </c>
      <c r="V284" s="34">
        <f>SUM(V277:V283)</f>
        <v>56</v>
      </c>
      <c r="W284" s="34">
        <f t="shared" si="47"/>
        <v>0</v>
      </c>
      <c r="X284" s="34">
        <f t="shared" si="47"/>
        <v>24</v>
      </c>
      <c r="Y284" s="34">
        <f t="shared" si="47"/>
        <v>9.5</v>
      </c>
      <c r="Z284" s="34">
        <f t="shared" si="47"/>
        <v>0</v>
      </c>
      <c r="AA284" s="34">
        <f t="shared" si="47"/>
        <v>0</v>
      </c>
      <c r="AB284" s="34">
        <f t="shared" si="47"/>
        <v>0</v>
      </c>
      <c r="AC284" s="34">
        <f t="shared" si="47"/>
        <v>0</v>
      </c>
      <c r="AD284" s="34">
        <f t="shared" si="47"/>
        <v>0</v>
      </c>
      <c r="AE284" s="34">
        <f t="shared" si="47"/>
        <v>0</v>
      </c>
    </row>
    <row r="285" spans="1:31" ht="57.75">
      <c r="A285" s="85" t="s">
        <v>28</v>
      </c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</row>
    <row r="286" spans="1:31" ht="115.5">
      <c r="A286" s="34">
        <v>22</v>
      </c>
      <c r="B286" s="50" t="s">
        <v>141</v>
      </c>
      <c r="C286" s="34">
        <v>6</v>
      </c>
      <c r="D286" s="34"/>
      <c r="E286" s="34">
        <v>10</v>
      </c>
      <c r="F286" s="34"/>
      <c r="G286" s="34"/>
      <c r="H286" s="34"/>
      <c r="I286" s="34"/>
      <c r="J286" s="34"/>
      <c r="K286" s="34"/>
      <c r="L286" s="34"/>
      <c r="M286" s="34"/>
      <c r="N286" s="34"/>
      <c r="O286" s="34">
        <v>7</v>
      </c>
      <c r="P286" s="34">
        <v>6</v>
      </c>
      <c r="Q286" s="34"/>
      <c r="R286" s="34">
        <v>4</v>
      </c>
      <c r="S286" s="34">
        <v>25</v>
      </c>
      <c r="T286" s="34">
        <v>118</v>
      </c>
      <c r="U286" s="34"/>
      <c r="V286" s="34"/>
      <c r="W286" s="34"/>
      <c r="X286" s="34"/>
      <c r="Y286" s="34">
        <v>6</v>
      </c>
      <c r="Z286" s="34"/>
      <c r="AA286" s="34"/>
      <c r="AB286" s="34"/>
      <c r="AC286" s="34"/>
      <c r="AD286" s="34"/>
      <c r="AE286" s="34"/>
    </row>
    <row r="287" spans="1:31" ht="57.75">
      <c r="A287" s="34">
        <v>13</v>
      </c>
      <c r="B287" s="50" t="s">
        <v>8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>
        <v>4</v>
      </c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>
        <v>0.38</v>
      </c>
      <c r="AB287" s="34"/>
      <c r="AC287" s="34"/>
      <c r="AD287" s="34"/>
      <c r="AE287" s="34"/>
    </row>
    <row r="288" spans="1:31" ht="57.75">
      <c r="A288" s="73"/>
      <c r="B288" s="50" t="s">
        <v>7</v>
      </c>
      <c r="C288" s="34">
        <f aca="true" t="shared" si="48" ref="C288:AE288">SUM(C286:C287)</f>
        <v>6</v>
      </c>
      <c r="D288" s="34">
        <f t="shared" si="48"/>
        <v>0</v>
      </c>
      <c r="E288" s="34">
        <f t="shared" si="48"/>
        <v>10</v>
      </c>
      <c r="F288" s="34">
        <f t="shared" si="48"/>
        <v>0</v>
      </c>
      <c r="G288" s="34">
        <f t="shared" si="48"/>
        <v>0</v>
      </c>
      <c r="H288" s="34">
        <f t="shared" si="48"/>
        <v>0</v>
      </c>
      <c r="I288" s="34">
        <f t="shared" si="48"/>
        <v>0</v>
      </c>
      <c r="J288" s="34">
        <f t="shared" si="48"/>
        <v>0</v>
      </c>
      <c r="K288" s="34">
        <f t="shared" si="48"/>
        <v>0</v>
      </c>
      <c r="L288" s="34">
        <f t="shared" si="48"/>
        <v>0</v>
      </c>
      <c r="M288" s="34">
        <f t="shared" si="48"/>
        <v>0</v>
      </c>
      <c r="N288" s="34">
        <f t="shared" si="48"/>
        <v>0</v>
      </c>
      <c r="O288" s="34">
        <f t="shared" si="48"/>
        <v>11</v>
      </c>
      <c r="P288" s="34">
        <f t="shared" si="48"/>
        <v>6</v>
      </c>
      <c r="Q288" s="34">
        <f t="shared" si="48"/>
        <v>0</v>
      </c>
      <c r="R288" s="34">
        <f t="shared" si="48"/>
        <v>4</v>
      </c>
      <c r="S288" s="34">
        <f t="shared" si="48"/>
        <v>25</v>
      </c>
      <c r="T288" s="34">
        <f t="shared" si="48"/>
        <v>118</v>
      </c>
      <c r="U288" s="34">
        <f t="shared" si="48"/>
        <v>0</v>
      </c>
      <c r="V288" s="34">
        <f t="shared" si="48"/>
        <v>0</v>
      </c>
      <c r="W288" s="34">
        <f t="shared" si="48"/>
        <v>0</v>
      </c>
      <c r="X288" s="34">
        <f t="shared" si="48"/>
        <v>0</v>
      </c>
      <c r="Y288" s="34">
        <f t="shared" si="48"/>
        <v>6</v>
      </c>
      <c r="Z288" s="34">
        <f t="shared" si="48"/>
        <v>0</v>
      </c>
      <c r="AA288" s="34">
        <f t="shared" si="48"/>
        <v>0.38</v>
      </c>
      <c r="AB288" s="34">
        <f t="shared" si="48"/>
        <v>0</v>
      </c>
      <c r="AC288" s="34">
        <f t="shared" si="48"/>
        <v>0</v>
      </c>
      <c r="AD288" s="34">
        <f t="shared" si="48"/>
        <v>0</v>
      </c>
      <c r="AE288" s="34">
        <f t="shared" si="48"/>
        <v>0</v>
      </c>
    </row>
    <row r="289" spans="1:31" ht="115.5">
      <c r="A289" s="73"/>
      <c r="B289" s="50" t="s">
        <v>59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>
        <v>2.25</v>
      </c>
      <c r="AE289" s="34"/>
    </row>
    <row r="290" spans="1:31" ht="57.75">
      <c r="A290" s="34"/>
      <c r="B290" s="64" t="s">
        <v>11</v>
      </c>
      <c r="C290" s="34">
        <f aca="true" t="shared" si="49" ref="C290:AC290">C272+C275+C284+C288</f>
        <v>46</v>
      </c>
      <c r="D290" s="34">
        <f t="shared" si="49"/>
        <v>30</v>
      </c>
      <c r="E290" s="34">
        <f t="shared" si="49"/>
        <v>10.5</v>
      </c>
      <c r="F290" s="34">
        <f t="shared" si="49"/>
        <v>0</v>
      </c>
      <c r="G290" s="34">
        <f t="shared" si="49"/>
        <v>13</v>
      </c>
      <c r="H290" s="34">
        <f t="shared" si="49"/>
        <v>25</v>
      </c>
      <c r="I290" s="34">
        <f t="shared" si="49"/>
        <v>45</v>
      </c>
      <c r="J290" s="34">
        <f t="shared" si="49"/>
        <v>109</v>
      </c>
      <c r="K290" s="34">
        <f t="shared" si="49"/>
        <v>0</v>
      </c>
      <c r="L290" s="34">
        <f t="shared" si="49"/>
        <v>35.2</v>
      </c>
      <c r="M290" s="34">
        <f t="shared" si="49"/>
        <v>0</v>
      </c>
      <c r="N290" s="34">
        <f t="shared" si="49"/>
        <v>0</v>
      </c>
      <c r="O290" s="34">
        <f t="shared" si="49"/>
        <v>21</v>
      </c>
      <c r="P290" s="34">
        <f t="shared" si="49"/>
        <v>16.3</v>
      </c>
      <c r="Q290" s="34">
        <f t="shared" si="49"/>
        <v>7</v>
      </c>
      <c r="R290" s="34">
        <f t="shared" si="49"/>
        <v>44</v>
      </c>
      <c r="S290" s="34">
        <f t="shared" si="49"/>
        <v>345</v>
      </c>
      <c r="T290" s="34">
        <f t="shared" si="49"/>
        <v>118</v>
      </c>
      <c r="U290" s="34">
        <f t="shared" si="49"/>
        <v>0</v>
      </c>
      <c r="V290" s="34">
        <f t="shared" si="49"/>
        <v>56</v>
      </c>
      <c r="W290" s="34">
        <f t="shared" si="49"/>
        <v>0</v>
      </c>
      <c r="X290" s="34">
        <f t="shared" si="49"/>
        <v>24</v>
      </c>
      <c r="Y290" s="34">
        <f t="shared" si="49"/>
        <v>15.5</v>
      </c>
      <c r="Z290" s="34">
        <f t="shared" si="49"/>
        <v>0</v>
      </c>
      <c r="AA290" s="34">
        <f t="shared" si="49"/>
        <v>0.38</v>
      </c>
      <c r="AB290" s="34">
        <f t="shared" si="49"/>
        <v>1.5</v>
      </c>
      <c r="AC290" s="34">
        <f t="shared" si="49"/>
        <v>0</v>
      </c>
      <c r="AD290" s="34">
        <v>2.25</v>
      </c>
      <c r="AE290" s="34">
        <f>AE272+AE275+AE284+AE288</f>
        <v>0</v>
      </c>
    </row>
    <row r="291" spans="1:31" ht="57.75">
      <c r="A291" s="85"/>
      <c r="B291" s="85"/>
      <c r="C291" s="82" t="s">
        <v>102</v>
      </c>
      <c r="D291" s="82" t="s">
        <v>103</v>
      </c>
      <c r="E291" s="82" t="s">
        <v>104</v>
      </c>
      <c r="F291" s="82" t="s">
        <v>105</v>
      </c>
      <c r="G291" s="82" t="s">
        <v>119</v>
      </c>
      <c r="H291" s="82" t="s">
        <v>107</v>
      </c>
      <c r="I291" s="82" t="s">
        <v>108</v>
      </c>
      <c r="J291" s="82" t="s">
        <v>109</v>
      </c>
      <c r="K291" s="83" t="s">
        <v>55</v>
      </c>
      <c r="L291" s="82" t="s">
        <v>111</v>
      </c>
      <c r="M291" s="82" t="s">
        <v>112</v>
      </c>
      <c r="N291" s="82" t="s">
        <v>41</v>
      </c>
      <c r="O291" s="82" t="s">
        <v>42</v>
      </c>
      <c r="P291" s="82" t="s">
        <v>113</v>
      </c>
      <c r="Q291" s="82" t="s">
        <v>43</v>
      </c>
      <c r="R291" s="82" t="s">
        <v>114</v>
      </c>
      <c r="S291" s="82" t="s">
        <v>115</v>
      </c>
      <c r="T291" s="82" t="s">
        <v>152</v>
      </c>
      <c r="U291" s="82" t="s">
        <v>144</v>
      </c>
      <c r="V291" s="82" t="s">
        <v>122</v>
      </c>
      <c r="W291" s="82" t="s">
        <v>116</v>
      </c>
      <c r="X291" s="82" t="s">
        <v>120</v>
      </c>
      <c r="Y291" s="82" t="s">
        <v>44</v>
      </c>
      <c r="Z291" s="82" t="s">
        <v>45</v>
      </c>
      <c r="AA291" s="82" t="s">
        <v>47</v>
      </c>
      <c r="AB291" s="83" t="s">
        <v>51</v>
      </c>
      <c r="AC291" s="82" t="s">
        <v>56</v>
      </c>
      <c r="AD291" s="82" t="s">
        <v>46</v>
      </c>
      <c r="AE291" s="82" t="s">
        <v>57</v>
      </c>
    </row>
    <row r="292" spans="1:31" ht="409.5" customHeight="1">
      <c r="A292" s="85"/>
      <c r="B292" s="85"/>
      <c r="C292" s="82"/>
      <c r="D292" s="82"/>
      <c r="E292" s="82"/>
      <c r="F292" s="82"/>
      <c r="G292" s="82"/>
      <c r="H292" s="82"/>
      <c r="I292" s="82"/>
      <c r="J292" s="82"/>
      <c r="K292" s="84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4"/>
      <c r="AC292" s="82"/>
      <c r="AD292" s="82"/>
      <c r="AE292" s="82"/>
    </row>
    <row r="293" spans="1:31" ht="57.75">
      <c r="A293" s="85"/>
      <c r="B293" s="85"/>
      <c r="C293" s="61">
        <v>1</v>
      </c>
      <c r="D293" s="61">
        <v>2</v>
      </c>
      <c r="E293" s="73" t="s">
        <v>52</v>
      </c>
      <c r="F293" s="73">
        <v>4</v>
      </c>
      <c r="G293" s="73">
        <v>5</v>
      </c>
      <c r="H293" s="73">
        <v>6</v>
      </c>
      <c r="I293" s="73">
        <v>7</v>
      </c>
      <c r="J293" s="73">
        <v>8</v>
      </c>
      <c r="K293" s="73" t="s">
        <v>53</v>
      </c>
      <c r="L293" s="73">
        <v>10</v>
      </c>
      <c r="M293" s="73">
        <v>11</v>
      </c>
      <c r="N293" s="73">
        <v>12</v>
      </c>
      <c r="O293" s="73">
        <v>13</v>
      </c>
      <c r="P293" s="73">
        <v>14</v>
      </c>
      <c r="Q293" s="73">
        <v>15</v>
      </c>
      <c r="R293" s="73">
        <v>16</v>
      </c>
      <c r="S293" s="73">
        <v>17</v>
      </c>
      <c r="T293" s="73">
        <v>18</v>
      </c>
      <c r="U293" s="73">
        <v>19</v>
      </c>
      <c r="V293" s="73">
        <v>20</v>
      </c>
      <c r="W293" s="73">
        <v>21</v>
      </c>
      <c r="X293" s="73">
        <v>22</v>
      </c>
      <c r="Y293" s="73">
        <v>23</v>
      </c>
      <c r="Z293" s="73">
        <v>24</v>
      </c>
      <c r="AA293" s="73">
        <v>25</v>
      </c>
      <c r="AB293" s="73">
        <v>26</v>
      </c>
      <c r="AC293" s="73">
        <v>27</v>
      </c>
      <c r="AD293" s="73">
        <v>28</v>
      </c>
      <c r="AE293" s="73">
        <v>29</v>
      </c>
    </row>
    <row r="294" spans="1:31" ht="86.25" customHeight="1">
      <c r="A294" s="79" t="s">
        <v>34</v>
      </c>
      <c r="B294" s="79"/>
      <c r="C294" s="34">
        <f aca="true" t="shared" si="50" ref="C294:AE294">C30+C59+C89+C116+C146+C176+C203+C231+C261+C290</f>
        <v>462</v>
      </c>
      <c r="D294" s="34">
        <f t="shared" si="50"/>
        <v>300</v>
      </c>
      <c r="E294" s="34">
        <f t="shared" si="50"/>
        <v>190.5</v>
      </c>
      <c r="F294" s="34">
        <f t="shared" si="50"/>
        <v>15</v>
      </c>
      <c r="G294" s="34">
        <f t="shared" si="50"/>
        <v>230.6</v>
      </c>
      <c r="H294" s="34">
        <f t="shared" si="50"/>
        <v>60</v>
      </c>
      <c r="I294" s="34">
        <f t="shared" si="50"/>
        <v>899</v>
      </c>
      <c r="J294" s="34">
        <f t="shared" si="50"/>
        <v>1350.3</v>
      </c>
      <c r="K294" s="34">
        <f t="shared" si="50"/>
        <v>750</v>
      </c>
      <c r="L294" s="71">
        <f t="shared" si="50"/>
        <v>727.6000000000001</v>
      </c>
      <c r="M294" s="34">
        <f t="shared" si="50"/>
        <v>68</v>
      </c>
      <c r="N294" s="34">
        <f t="shared" si="50"/>
        <v>90</v>
      </c>
      <c r="O294" s="34">
        <f t="shared" si="50"/>
        <v>185.8</v>
      </c>
      <c r="P294" s="34">
        <f t="shared" si="50"/>
        <v>137</v>
      </c>
      <c r="Q294" s="34">
        <f t="shared" si="50"/>
        <v>67.3</v>
      </c>
      <c r="R294" s="34">
        <f t="shared" si="50"/>
        <v>295.3</v>
      </c>
      <c r="S294" s="34">
        <f t="shared" si="50"/>
        <v>2929</v>
      </c>
      <c r="T294" s="34">
        <f t="shared" si="50"/>
        <v>354</v>
      </c>
      <c r="U294" s="34">
        <f t="shared" si="50"/>
        <v>460</v>
      </c>
      <c r="V294" s="34">
        <f t="shared" si="50"/>
        <v>56</v>
      </c>
      <c r="W294" s="34">
        <f t="shared" si="50"/>
        <v>156</v>
      </c>
      <c r="X294" s="34">
        <f t="shared" si="50"/>
        <v>128</v>
      </c>
      <c r="Y294" s="34">
        <f t="shared" si="50"/>
        <v>67.5</v>
      </c>
      <c r="Z294" s="34">
        <f t="shared" si="50"/>
        <v>32</v>
      </c>
      <c r="AA294" s="34">
        <f t="shared" si="50"/>
        <v>3.7999999999999994</v>
      </c>
      <c r="AB294" s="34">
        <f t="shared" si="50"/>
        <v>7.5</v>
      </c>
      <c r="AC294" s="34">
        <f t="shared" si="50"/>
        <v>3.8</v>
      </c>
      <c r="AD294" s="71">
        <f t="shared" si="50"/>
        <v>22.5</v>
      </c>
      <c r="AE294" s="34">
        <f t="shared" si="50"/>
        <v>3</v>
      </c>
    </row>
    <row r="295" spans="1:31" ht="57.75">
      <c r="A295" s="79" t="s">
        <v>49</v>
      </c>
      <c r="B295" s="79"/>
      <c r="C295" s="70">
        <f>C294/10</f>
        <v>46.2</v>
      </c>
      <c r="D295" s="70">
        <f aca="true" t="shared" si="51" ref="D295:AD295">D294/10</f>
        <v>30</v>
      </c>
      <c r="E295" s="70">
        <f t="shared" si="51"/>
        <v>19.05</v>
      </c>
      <c r="F295" s="70">
        <f t="shared" si="51"/>
        <v>1.5</v>
      </c>
      <c r="G295" s="70">
        <f t="shared" si="51"/>
        <v>23.06</v>
      </c>
      <c r="H295" s="70">
        <f t="shared" si="51"/>
        <v>6</v>
      </c>
      <c r="I295" s="70">
        <f t="shared" si="51"/>
        <v>89.9</v>
      </c>
      <c r="J295" s="70">
        <f t="shared" si="51"/>
        <v>135.03</v>
      </c>
      <c r="K295" s="70">
        <f t="shared" si="51"/>
        <v>75</v>
      </c>
      <c r="L295" s="71">
        <f t="shared" si="51"/>
        <v>72.76000000000002</v>
      </c>
      <c r="M295" s="71">
        <f t="shared" si="51"/>
        <v>6.8</v>
      </c>
      <c r="N295" s="70">
        <f t="shared" si="51"/>
        <v>9</v>
      </c>
      <c r="O295" s="70">
        <f t="shared" si="51"/>
        <v>18.580000000000002</v>
      </c>
      <c r="P295" s="70">
        <f t="shared" si="51"/>
        <v>13.7</v>
      </c>
      <c r="Q295" s="70">
        <f t="shared" si="51"/>
        <v>6.7299999999999995</v>
      </c>
      <c r="R295" s="70">
        <f t="shared" si="51"/>
        <v>29.53</v>
      </c>
      <c r="S295" s="70">
        <f t="shared" si="51"/>
        <v>292.9</v>
      </c>
      <c r="T295" s="70">
        <f t="shared" si="51"/>
        <v>35.4</v>
      </c>
      <c r="U295" s="70">
        <f t="shared" si="51"/>
        <v>46</v>
      </c>
      <c r="V295" s="70">
        <f>V294/10</f>
        <v>5.6</v>
      </c>
      <c r="W295" s="70">
        <f t="shared" si="51"/>
        <v>15.6</v>
      </c>
      <c r="X295" s="70">
        <f t="shared" si="51"/>
        <v>12.8</v>
      </c>
      <c r="Y295" s="71">
        <f t="shared" si="51"/>
        <v>6.75</v>
      </c>
      <c r="Z295" s="70">
        <f t="shared" si="51"/>
        <v>3.2</v>
      </c>
      <c r="AA295" s="71">
        <f t="shared" si="51"/>
        <v>0.37999999999999995</v>
      </c>
      <c r="AB295" s="71">
        <f t="shared" si="51"/>
        <v>0.75</v>
      </c>
      <c r="AC295" s="71">
        <f t="shared" si="51"/>
        <v>0.38</v>
      </c>
      <c r="AD295" s="71">
        <f t="shared" si="51"/>
        <v>2.25</v>
      </c>
      <c r="AE295" s="70">
        <f>AE294/10</f>
        <v>0.3</v>
      </c>
    </row>
    <row r="296" spans="1:31" ht="273.75" customHeight="1">
      <c r="A296" s="79" t="s">
        <v>88</v>
      </c>
      <c r="B296" s="79"/>
      <c r="C296" s="34">
        <v>45</v>
      </c>
      <c r="D296" s="34">
        <v>30</v>
      </c>
      <c r="E296" s="34">
        <v>18.75</v>
      </c>
      <c r="F296" s="34">
        <v>1.5</v>
      </c>
      <c r="G296" s="34">
        <v>22.5</v>
      </c>
      <c r="H296" s="34">
        <v>6</v>
      </c>
      <c r="I296" s="34">
        <v>90</v>
      </c>
      <c r="J296" s="34">
        <v>135</v>
      </c>
      <c r="K296" s="34">
        <v>75</v>
      </c>
      <c r="L296" s="34">
        <v>71.25</v>
      </c>
      <c r="M296" s="34">
        <v>6.75</v>
      </c>
      <c r="N296" s="34">
        <v>9</v>
      </c>
      <c r="O296" s="34">
        <v>19</v>
      </c>
      <c r="P296" s="34">
        <v>13.5</v>
      </c>
      <c r="Q296" s="34">
        <v>6.75</v>
      </c>
      <c r="R296" s="34">
        <v>30</v>
      </c>
      <c r="S296" s="71">
        <v>292.5</v>
      </c>
      <c r="T296" s="71">
        <v>34.26</v>
      </c>
      <c r="U296" s="34">
        <v>45.6</v>
      </c>
      <c r="V296" s="34">
        <v>15</v>
      </c>
      <c r="W296" s="34">
        <v>15</v>
      </c>
      <c r="X296" s="34">
        <v>24</v>
      </c>
      <c r="Y296" s="34">
        <v>6.75</v>
      </c>
      <c r="Z296" s="34">
        <v>3</v>
      </c>
      <c r="AA296" s="34">
        <v>0.38</v>
      </c>
      <c r="AB296" s="34">
        <v>0.75</v>
      </c>
      <c r="AC296" s="34">
        <v>0.38</v>
      </c>
      <c r="AD296" s="34">
        <v>2.25</v>
      </c>
      <c r="AE296" s="34">
        <v>0.3</v>
      </c>
    </row>
    <row r="297" spans="1:31" ht="57.75">
      <c r="A297" s="7" t="s">
        <v>164</v>
      </c>
      <c r="AD297" s="8"/>
      <c r="AE297" s="8"/>
    </row>
    <row r="298" spans="1:31" ht="76.5" customHeight="1">
      <c r="A298" s="7" t="s">
        <v>171</v>
      </c>
      <c r="AD298" s="8"/>
      <c r="AE298" s="8"/>
    </row>
    <row r="299" spans="19:31" ht="57.75" hidden="1">
      <c r="S299" s="57">
        <v>292.5</v>
      </c>
      <c r="T299" s="57">
        <v>22.5</v>
      </c>
      <c r="U299" s="57">
        <v>37.5</v>
      </c>
      <c r="AD299" s="8"/>
      <c r="AE299" s="8"/>
    </row>
    <row r="300" spans="30:31" ht="57.75">
      <c r="AD300" s="8"/>
      <c r="AE300" s="8"/>
    </row>
    <row r="301" spans="30:31" ht="57.75">
      <c r="AD301" s="8"/>
      <c r="AE301" s="8"/>
    </row>
    <row r="302" spans="30:31" ht="57.75">
      <c r="AD302" s="8"/>
      <c r="AE302" s="8"/>
    </row>
    <row r="303" spans="30:31" ht="57.75">
      <c r="AD303" s="8"/>
      <c r="AE303" s="8"/>
    </row>
    <row r="304" spans="30:31" ht="57.75">
      <c r="AD304" s="8"/>
      <c r="AE304" s="8"/>
    </row>
    <row r="305" spans="30:31" ht="57.75">
      <c r="AD305" s="8"/>
      <c r="AE305" s="8"/>
    </row>
    <row r="306" spans="30:31" ht="57.75">
      <c r="AD306" s="8"/>
      <c r="AE306" s="8"/>
    </row>
    <row r="307" spans="30:31" ht="57.75">
      <c r="AD307" s="8"/>
      <c r="AE307" s="8"/>
    </row>
    <row r="308" spans="30:31" ht="57.75">
      <c r="AD308" s="8"/>
      <c r="AE308" s="8"/>
    </row>
    <row r="309" spans="30:31" ht="57.75">
      <c r="AD309" s="8"/>
      <c r="AE309" s="8"/>
    </row>
    <row r="310" spans="30:31" ht="57.75">
      <c r="AD310" s="8"/>
      <c r="AE310" s="8"/>
    </row>
    <row r="311" spans="30:31" ht="57.75">
      <c r="AD311" s="8"/>
      <c r="AE311" s="8"/>
    </row>
    <row r="312" spans="30:31" ht="57.75">
      <c r="AD312" s="8"/>
      <c r="AE312" s="8"/>
    </row>
    <row r="313" spans="30:31" ht="57.75">
      <c r="AD313" s="8"/>
      <c r="AE313" s="8"/>
    </row>
    <row r="314" spans="30:31" ht="57.75">
      <c r="AD314" s="8"/>
      <c r="AE314" s="8"/>
    </row>
    <row r="315" spans="30:31" ht="57.75">
      <c r="AD315" s="8"/>
      <c r="AE315" s="8"/>
    </row>
    <row r="316" spans="30:31" ht="57.75">
      <c r="AD316" s="8"/>
      <c r="AE316" s="8"/>
    </row>
    <row r="317" spans="30:31" ht="57.75">
      <c r="AD317" s="8"/>
      <c r="AE317" s="8"/>
    </row>
    <row r="318" spans="30:31" ht="57.75">
      <c r="AD318" s="8"/>
      <c r="AE318" s="8"/>
    </row>
    <row r="319" spans="30:31" ht="57.75">
      <c r="AD319" s="8"/>
      <c r="AE319" s="8"/>
    </row>
    <row r="320" spans="30:31" ht="57.75">
      <c r="AD320" s="8"/>
      <c r="AE320" s="8"/>
    </row>
    <row r="321" spans="30:31" ht="57.75">
      <c r="AD321" s="8"/>
      <c r="AE321" s="8"/>
    </row>
    <row r="322" spans="30:31" ht="57.75">
      <c r="AD322" s="8"/>
      <c r="AE322" s="8"/>
    </row>
    <row r="323" spans="30:31" ht="57.75">
      <c r="AD323" s="8"/>
      <c r="AE323" s="8"/>
    </row>
    <row r="324" spans="30:31" ht="57.75">
      <c r="AD324" s="8"/>
      <c r="AE324" s="8"/>
    </row>
    <row r="325" spans="30:31" ht="57.75">
      <c r="AD325" s="8"/>
      <c r="AE325" s="8"/>
    </row>
    <row r="326" spans="30:31" ht="57.75">
      <c r="AD326" s="8"/>
      <c r="AE326" s="8"/>
    </row>
    <row r="327" spans="30:31" ht="57.75">
      <c r="AD327" s="8"/>
      <c r="AE327" s="8"/>
    </row>
    <row r="328" spans="30:31" ht="57.75">
      <c r="AD328" s="8"/>
      <c r="AE328" s="8"/>
    </row>
    <row r="329" spans="30:31" ht="57.75">
      <c r="AD329" s="8"/>
      <c r="AE329" s="8"/>
    </row>
    <row r="330" spans="30:31" ht="57.75">
      <c r="AD330" s="8"/>
      <c r="AE330" s="8"/>
    </row>
    <row r="331" spans="30:31" ht="57.75">
      <c r="AD331" s="8"/>
      <c r="AE331" s="8"/>
    </row>
    <row r="332" spans="30:31" ht="57.75">
      <c r="AD332" s="8"/>
      <c r="AE332" s="8"/>
    </row>
    <row r="333" spans="30:31" ht="57.75">
      <c r="AD333" s="8"/>
      <c r="AE333" s="8"/>
    </row>
    <row r="334" spans="30:31" ht="57.75">
      <c r="AD334" s="8"/>
      <c r="AE334" s="8"/>
    </row>
    <row r="335" spans="30:31" ht="57.75">
      <c r="AD335" s="8"/>
      <c r="AE335" s="8"/>
    </row>
    <row r="336" spans="30:31" ht="57.75">
      <c r="AD336" s="8"/>
      <c r="AE336" s="8"/>
    </row>
    <row r="337" spans="30:31" ht="57.75">
      <c r="AD337" s="8"/>
      <c r="AE337" s="8"/>
    </row>
    <row r="338" spans="30:31" ht="57.75">
      <c r="AD338" s="8"/>
      <c r="AE338" s="8"/>
    </row>
    <row r="339" spans="30:31" ht="57.75">
      <c r="AD339" s="8"/>
      <c r="AE339" s="8"/>
    </row>
    <row r="340" spans="30:31" ht="57.75">
      <c r="AD340" s="8"/>
      <c r="AE340" s="8"/>
    </row>
    <row r="341" spans="30:31" ht="57.75">
      <c r="AD341" s="8"/>
      <c r="AE341" s="8"/>
    </row>
    <row r="342" spans="30:31" ht="57.75">
      <c r="AD342" s="8"/>
      <c r="AE342" s="8"/>
    </row>
    <row r="343" spans="30:31" ht="57.75">
      <c r="AD343" s="8"/>
      <c r="AE343" s="8"/>
    </row>
    <row r="344" spans="30:31" ht="57.75">
      <c r="AD344" s="8"/>
      <c r="AE344" s="8"/>
    </row>
    <row r="345" spans="30:31" ht="57.75">
      <c r="AD345" s="8"/>
      <c r="AE345" s="8"/>
    </row>
    <row r="346" spans="30:31" ht="57.75">
      <c r="AD346" s="8"/>
      <c r="AE346" s="8"/>
    </row>
    <row r="347" spans="30:31" ht="57.75">
      <c r="AD347" s="8"/>
      <c r="AE347" s="8"/>
    </row>
    <row r="348" spans="30:31" ht="57.75">
      <c r="AD348" s="8"/>
      <c r="AE348" s="8"/>
    </row>
    <row r="349" spans="30:31" ht="57.75">
      <c r="AD349" s="8"/>
      <c r="AE349" s="8"/>
    </row>
    <row r="350" spans="30:31" ht="57.75">
      <c r="AD350" s="8"/>
      <c r="AE350" s="8"/>
    </row>
    <row r="351" spans="30:31" ht="57.75">
      <c r="AD351" s="8"/>
      <c r="AE351" s="8"/>
    </row>
    <row r="352" spans="30:31" ht="57.75">
      <c r="AD352" s="8"/>
      <c r="AE352" s="8"/>
    </row>
    <row r="353" spans="30:31" ht="57.75">
      <c r="AD353" s="8"/>
      <c r="AE353" s="8"/>
    </row>
    <row r="354" spans="30:31" ht="57.75">
      <c r="AD354" s="8"/>
      <c r="AE354" s="8"/>
    </row>
    <row r="355" spans="30:31" ht="57.75">
      <c r="AD355" s="8"/>
      <c r="AE355" s="8"/>
    </row>
    <row r="356" spans="30:31" ht="57.75">
      <c r="AD356" s="8"/>
      <c r="AE356" s="8"/>
    </row>
    <row r="357" spans="30:31" ht="57.75">
      <c r="AD357" s="8"/>
      <c r="AE357" s="8"/>
    </row>
    <row r="358" spans="30:31" ht="57.75">
      <c r="AD358" s="8"/>
      <c r="AE358" s="8"/>
    </row>
    <row r="359" spans="30:31" ht="57.75">
      <c r="AD359" s="8"/>
      <c r="AE359" s="8"/>
    </row>
    <row r="360" spans="30:31" ht="57.75">
      <c r="AD360" s="8"/>
      <c r="AE360" s="8"/>
    </row>
    <row r="361" spans="30:31" ht="57.75">
      <c r="AD361" s="8"/>
      <c r="AE361" s="8"/>
    </row>
    <row r="362" spans="30:31" ht="57.75">
      <c r="AD362" s="8"/>
      <c r="AE362" s="8"/>
    </row>
    <row r="363" spans="30:31" ht="57.75">
      <c r="AD363" s="8"/>
      <c r="AE363" s="8"/>
    </row>
    <row r="364" spans="30:31" ht="57.75">
      <c r="AD364" s="8"/>
      <c r="AE364" s="8"/>
    </row>
    <row r="365" spans="30:31" ht="57.75">
      <c r="AD365" s="8"/>
      <c r="AE365" s="8"/>
    </row>
    <row r="366" spans="30:31" ht="57.75">
      <c r="AD366" s="8"/>
      <c r="AE366" s="8"/>
    </row>
    <row r="367" spans="30:31" ht="57.75">
      <c r="AD367" s="8"/>
      <c r="AE367" s="8"/>
    </row>
    <row r="368" spans="30:31" ht="57.75">
      <c r="AD368" s="8"/>
      <c r="AE368" s="8"/>
    </row>
    <row r="369" spans="30:31" ht="57.75">
      <c r="AD369" s="8"/>
      <c r="AE369" s="8"/>
    </row>
    <row r="370" spans="30:31" ht="57.75">
      <c r="AD370" s="8"/>
      <c r="AE370" s="8"/>
    </row>
    <row r="371" spans="30:31" ht="57.75">
      <c r="AD371" s="8"/>
      <c r="AE371" s="8"/>
    </row>
    <row r="372" spans="30:31" ht="57.75">
      <c r="AD372" s="8"/>
      <c r="AE372" s="8"/>
    </row>
    <row r="373" spans="30:31" ht="57.75">
      <c r="AD373" s="8"/>
      <c r="AE373" s="8"/>
    </row>
    <row r="374" spans="30:31" ht="57.75">
      <c r="AD374" s="8"/>
      <c r="AE374" s="8"/>
    </row>
    <row r="375" spans="30:31" ht="57.75">
      <c r="AD375" s="8"/>
      <c r="AE375" s="8"/>
    </row>
    <row r="376" spans="30:31" ht="57.75">
      <c r="AD376" s="8"/>
      <c r="AE376" s="8"/>
    </row>
    <row r="377" spans="30:31" ht="57.75">
      <c r="AD377" s="8"/>
      <c r="AE377" s="8"/>
    </row>
    <row r="378" spans="30:31" ht="57.75">
      <c r="AD378" s="8"/>
      <c r="AE378" s="8"/>
    </row>
    <row r="379" spans="30:31" ht="57.75">
      <c r="AD379" s="8"/>
      <c r="AE379" s="8"/>
    </row>
    <row r="380" spans="30:31" ht="57.75">
      <c r="AD380" s="8"/>
      <c r="AE380" s="8"/>
    </row>
    <row r="381" spans="30:31" ht="57.75">
      <c r="AD381" s="8"/>
      <c r="AE381" s="8"/>
    </row>
    <row r="382" spans="30:31" ht="57.75">
      <c r="AD382" s="8"/>
      <c r="AE382" s="8"/>
    </row>
    <row r="383" spans="30:31" ht="57.75">
      <c r="AD383" s="8"/>
      <c r="AE383" s="8"/>
    </row>
    <row r="384" spans="30:31" ht="57.75">
      <c r="AD384" s="8"/>
      <c r="AE384" s="8"/>
    </row>
    <row r="385" spans="30:31" ht="57.75">
      <c r="AD385" s="8"/>
      <c r="AE385" s="8"/>
    </row>
    <row r="386" spans="30:31" ht="57.75">
      <c r="AD386" s="8"/>
      <c r="AE386" s="8"/>
    </row>
    <row r="387" spans="30:31" ht="57.75">
      <c r="AD387" s="8"/>
      <c r="AE387" s="8"/>
    </row>
    <row r="388" spans="30:31" ht="57.75">
      <c r="AD388" s="8"/>
      <c r="AE388" s="8"/>
    </row>
    <row r="389" spans="30:31" ht="57.75">
      <c r="AD389" s="8"/>
      <c r="AE389" s="8"/>
    </row>
    <row r="390" spans="30:31" ht="57.75">
      <c r="AD390" s="8"/>
      <c r="AE390" s="8"/>
    </row>
    <row r="391" spans="30:31" ht="57.75">
      <c r="AD391" s="8"/>
      <c r="AE391" s="8"/>
    </row>
    <row r="392" spans="30:31" ht="57.75">
      <c r="AD392" s="8"/>
      <c r="AE392" s="8"/>
    </row>
    <row r="393" spans="30:31" ht="57.75">
      <c r="AD393" s="8"/>
      <c r="AE393" s="8"/>
    </row>
    <row r="394" spans="30:31" ht="57.75">
      <c r="AD394" s="8"/>
      <c r="AE394" s="8"/>
    </row>
    <row r="395" spans="30:31" ht="57.75">
      <c r="AD395" s="8"/>
      <c r="AE395" s="8"/>
    </row>
    <row r="396" spans="30:31" ht="57.75">
      <c r="AD396" s="8"/>
      <c r="AE396" s="8"/>
    </row>
    <row r="397" spans="30:31" ht="57.75">
      <c r="AD397" s="8"/>
      <c r="AE397" s="8"/>
    </row>
    <row r="398" spans="30:31" ht="57.75">
      <c r="AD398" s="8"/>
      <c r="AE398" s="8"/>
    </row>
    <row r="399" spans="30:31" ht="57.75">
      <c r="AD399" s="8"/>
      <c r="AE399" s="8"/>
    </row>
    <row r="400" spans="30:31" ht="57.75">
      <c r="AD400" s="8"/>
      <c r="AE400" s="8"/>
    </row>
    <row r="401" spans="30:31" ht="57.75">
      <c r="AD401" s="8"/>
      <c r="AE401" s="8"/>
    </row>
    <row r="402" spans="30:31" ht="57.75">
      <c r="AD402" s="8"/>
      <c r="AE402" s="8"/>
    </row>
    <row r="403" spans="30:31" ht="57.75">
      <c r="AD403" s="8"/>
      <c r="AE403" s="8"/>
    </row>
    <row r="404" spans="30:31" ht="57.75">
      <c r="AD404" s="8"/>
      <c r="AE404" s="8"/>
    </row>
    <row r="405" spans="30:31" ht="57.75">
      <c r="AD405" s="8"/>
      <c r="AE405" s="8"/>
    </row>
    <row r="406" spans="30:31" ht="57.75">
      <c r="AD406" s="8"/>
      <c r="AE406" s="8"/>
    </row>
    <row r="407" spans="30:31" ht="57.75">
      <c r="AD407" s="8"/>
      <c r="AE407" s="8"/>
    </row>
    <row r="408" spans="30:31" ht="57.75">
      <c r="AD408" s="8"/>
      <c r="AE408" s="8"/>
    </row>
    <row r="409" spans="30:31" ht="57.75">
      <c r="AD409" s="8"/>
      <c r="AE409" s="8"/>
    </row>
    <row r="410" spans="30:31" ht="57.75">
      <c r="AD410" s="8"/>
      <c r="AE410" s="8"/>
    </row>
    <row r="411" spans="30:31" ht="57.75">
      <c r="AD411" s="8"/>
      <c r="AE411" s="8"/>
    </row>
    <row r="412" spans="30:31" ht="57.75">
      <c r="AD412" s="8"/>
      <c r="AE412" s="8"/>
    </row>
    <row r="413" spans="30:31" ht="57.75">
      <c r="AD413" s="8"/>
      <c r="AE413" s="8"/>
    </row>
    <row r="414" spans="30:31" ht="57.75">
      <c r="AD414" s="8"/>
      <c r="AE414" s="8"/>
    </row>
    <row r="415" spans="30:31" ht="57.75">
      <c r="AD415" s="8"/>
      <c r="AE415" s="8"/>
    </row>
    <row r="416" spans="30:31" ht="57.75">
      <c r="AD416" s="8"/>
      <c r="AE416" s="8"/>
    </row>
    <row r="417" spans="30:31" ht="57.75">
      <c r="AD417" s="8"/>
      <c r="AE417" s="8"/>
    </row>
    <row r="418" spans="30:31" ht="57.75">
      <c r="AD418" s="8"/>
      <c r="AE418" s="8"/>
    </row>
    <row r="419" spans="30:31" ht="57.75">
      <c r="AD419" s="8"/>
      <c r="AE419" s="8"/>
    </row>
    <row r="420" spans="30:31" ht="57.75">
      <c r="AD420" s="8"/>
      <c r="AE420" s="8"/>
    </row>
    <row r="421" spans="30:31" ht="57.75">
      <c r="AD421" s="8"/>
      <c r="AE421" s="8"/>
    </row>
    <row r="422" spans="30:31" ht="57.75">
      <c r="AD422" s="8"/>
      <c r="AE422" s="8"/>
    </row>
    <row r="423" spans="30:31" ht="57.75">
      <c r="AD423" s="8"/>
      <c r="AE423" s="8"/>
    </row>
    <row r="424" spans="30:31" ht="57.75">
      <c r="AD424" s="8"/>
      <c r="AE424" s="8"/>
    </row>
    <row r="425" spans="30:31" ht="57.75">
      <c r="AD425" s="8"/>
      <c r="AE425" s="8"/>
    </row>
    <row r="426" spans="30:31" ht="57.75">
      <c r="AD426" s="8"/>
      <c r="AE426" s="8"/>
    </row>
    <row r="427" spans="30:31" ht="57.75">
      <c r="AD427" s="8"/>
      <c r="AE427" s="8"/>
    </row>
    <row r="428" spans="30:31" ht="57.75">
      <c r="AD428" s="8"/>
      <c r="AE428" s="8"/>
    </row>
    <row r="429" spans="30:31" ht="57.75">
      <c r="AD429" s="8"/>
      <c r="AE429" s="8"/>
    </row>
    <row r="430" spans="30:31" ht="57.75">
      <c r="AD430" s="8"/>
      <c r="AE430" s="8"/>
    </row>
    <row r="431" spans="30:31" ht="57.75">
      <c r="AD431" s="8"/>
      <c r="AE431" s="8"/>
    </row>
    <row r="432" spans="30:31" ht="57.75">
      <c r="AD432" s="8"/>
      <c r="AE432" s="8"/>
    </row>
    <row r="433" spans="30:31" ht="57.75">
      <c r="AD433" s="8"/>
      <c r="AE433" s="8"/>
    </row>
    <row r="434" spans="30:31" ht="57.75">
      <c r="AD434" s="8"/>
      <c r="AE434" s="8"/>
    </row>
    <row r="435" spans="30:31" ht="57.75">
      <c r="AD435" s="8"/>
      <c r="AE435" s="8"/>
    </row>
    <row r="436" spans="30:31" ht="57.75">
      <c r="AD436" s="8"/>
      <c r="AE436" s="8"/>
    </row>
    <row r="437" spans="30:31" ht="57.75">
      <c r="AD437" s="8"/>
      <c r="AE437" s="8"/>
    </row>
    <row r="438" spans="30:31" ht="57.75">
      <c r="AD438" s="8"/>
      <c r="AE438" s="8"/>
    </row>
    <row r="439" spans="30:31" ht="57.75">
      <c r="AD439" s="8"/>
      <c r="AE439" s="8"/>
    </row>
    <row r="440" spans="30:31" ht="57.75">
      <c r="AD440" s="8"/>
      <c r="AE440" s="8"/>
    </row>
    <row r="441" spans="30:31" ht="57.75">
      <c r="AD441" s="8"/>
      <c r="AE441" s="8"/>
    </row>
    <row r="442" spans="30:31" ht="57.75">
      <c r="AD442" s="8"/>
      <c r="AE442" s="8"/>
    </row>
    <row r="443" spans="30:31" ht="57.75">
      <c r="AD443" s="8"/>
      <c r="AE443" s="8"/>
    </row>
    <row r="444" spans="30:31" ht="57.75">
      <c r="AD444" s="8"/>
      <c r="AE444" s="8"/>
    </row>
    <row r="445" spans="30:31" ht="57.75">
      <c r="AD445" s="8"/>
      <c r="AE445" s="8"/>
    </row>
    <row r="446" spans="30:31" ht="57.75">
      <c r="AD446" s="8"/>
      <c r="AE446" s="8"/>
    </row>
    <row r="447" spans="30:31" ht="57.75">
      <c r="AD447" s="8"/>
      <c r="AE447" s="8"/>
    </row>
    <row r="448" spans="30:31" ht="57.75">
      <c r="AD448" s="8"/>
      <c r="AE448" s="8"/>
    </row>
    <row r="449" spans="30:31" ht="57.75">
      <c r="AD449" s="8"/>
      <c r="AE449" s="8"/>
    </row>
    <row r="450" spans="30:31" ht="57.75">
      <c r="AD450" s="8"/>
      <c r="AE450" s="8"/>
    </row>
    <row r="451" spans="30:31" ht="57.75">
      <c r="AD451" s="8"/>
      <c r="AE451" s="8"/>
    </row>
    <row r="452" spans="30:31" ht="57.75">
      <c r="AD452" s="8"/>
      <c r="AE452" s="8"/>
    </row>
    <row r="453" spans="30:31" ht="57.75">
      <c r="AD453" s="8"/>
      <c r="AE453" s="8"/>
    </row>
    <row r="454" spans="30:31" ht="57.75">
      <c r="AD454" s="8"/>
      <c r="AE454" s="8"/>
    </row>
    <row r="455" spans="30:31" ht="57.75">
      <c r="AD455" s="8"/>
      <c r="AE455" s="8"/>
    </row>
    <row r="456" spans="30:31" ht="57.75">
      <c r="AD456" s="8"/>
      <c r="AE456" s="8"/>
    </row>
    <row r="457" spans="30:31" ht="57.75">
      <c r="AD457" s="8"/>
      <c r="AE457" s="8"/>
    </row>
    <row r="458" spans="30:31" ht="57.75">
      <c r="AD458" s="8"/>
      <c r="AE458" s="8"/>
    </row>
    <row r="459" spans="30:31" ht="57.75">
      <c r="AD459" s="8"/>
      <c r="AE459" s="8"/>
    </row>
    <row r="460" spans="30:31" ht="57.75">
      <c r="AD460" s="8"/>
      <c r="AE460" s="8"/>
    </row>
    <row r="461" spans="30:31" ht="57.75">
      <c r="AD461" s="8"/>
      <c r="AE461" s="8"/>
    </row>
    <row r="462" spans="30:31" ht="57.75">
      <c r="AD462" s="8"/>
      <c r="AE462" s="8"/>
    </row>
    <row r="463" spans="30:31" ht="57.75">
      <c r="AD463" s="8"/>
      <c r="AE463" s="8"/>
    </row>
    <row r="464" spans="30:31" ht="57.75">
      <c r="AD464" s="8"/>
      <c r="AE464" s="8"/>
    </row>
    <row r="465" spans="30:31" ht="57.75">
      <c r="AD465" s="8"/>
      <c r="AE465" s="8"/>
    </row>
    <row r="466" spans="30:31" ht="57.75">
      <c r="AD466" s="8"/>
      <c r="AE466" s="8"/>
    </row>
    <row r="467" spans="30:31" ht="57.75">
      <c r="AD467" s="8"/>
      <c r="AE467" s="8"/>
    </row>
    <row r="468" spans="30:31" ht="57.75">
      <c r="AD468" s="8"/>
      <c r="AE468" s="8"/>
    </row>
    <row r="469" spans="30:31" ht="57.75">
      <c r="AD469" s="8"/>
      <c r="AE469" s="8"/>
    </row>
    <row r="470" spans="30:31" ht="57.75">
      <c r="AD470" s="8"/>
      <c r="AE470" s="8"/>
    </row>
    <row r="471" spans="30:31" ht="57.75">
      <c r="AD471" s="8"/>
      <c r="AE471" s="8"/>
    </row>
    <row r="472" spans="30:31" ht="57.75">
      <c r="AD472" s="8"/>
      <c r="AE472" s="8"/>
    </row>
  </sheetData>
  <sheetProtection/>
  <mergeCells count="406">
    <mergeCell ref="AB149:AB150"/>
    <mergeCell ref="AD179:AD180"/>
    <mergeCell ref="AE179:AE180"/>
    <mergeCell ref="A182:AE182"/>
    <mergeCell ref="A187:AE187"/>
    <mergeCell ref="A190:AE190"/>
    <mergeCell ref="U179:U180"/>
    <mergeCell ref="V179:V180"/>
    <mergeCell ref="W179:W180"/>
    <mergeCell ref="L179:L180"/>
    <mergeCell ref="A198:AE198"/>
    <mergeCell ref="X179:X180"/>
    <mergeCell ref="Y179:Y180"/>
    <mergeCell ref="Z179:Z180"/>
    <mergeCell ref="AA179:AA180"/>
    <mergeCell ref="AB179:AB180"/>
    <mergeCell ref="AC179:AC180"/>
    <mergeCell ref="R179:R180"/>
    <mergeCell ref="S179:S180"/>
    <mergeCell ref="T179:T180"/>
    <mergeCell ref="M179:M180"/>
    <mergeCell ref="N179:N180"/>
    <mergeCell ref="O179:O180"/>
    <mergeCell ref="P179:P180"/>
    <mergeCell ref="Q179:Q180"/>
    <mergeCell ref="F179:F180"/>
    <mergeCell ref="G179:G180"/>
    <mergeCell ref="H179:H180"/>
    <mergeCell ref="I179:I180"/>
    <mergeCell ref="J179:J180"/>
    <mergeCell ref="K179:K180"/>
    <mergeCell ref="A158:AE158"/>
    <mergeCell ref="A161:AE161"/>
    <mergeCell ref="A171:AE171"/>
    <mergeCell ref="A177:AE177"/>
    <mergeCell ref="A178:AE178"/>
    <mergeCell ref="A179:A180"/>
    <mergeCell ref="B179:B180"/>
    <mergeCell ref="C179:C180"/>
    <mergeCell ref="D179:D180"/>
    <mergeCell ref="E179:E180"/>
    <mergeCell ref="Z149:Z150"/>
    <mergeCell ref="AA149:AA150"/>
    <mergeCell ref="AC149:AC150"/>
    <mergeCell ref="AD149:AD150"/>
    <mergeCell ref="AE149:AE150"/>
    <mergeCell ref="A152:AE152"/>
    <mergeCell ref="T149:T150"/>
    <mergeCell ref="U149:U150"/>
    <mergeCell ref="V149:V150"/>
    <mergeCell ref="W149:W150"/>
    <mergeCell ref="X149:X150"/>
    <mergeCell ref="Y149:Y150"/>
    <mergeCell ref="N149:N150"/>
    <mergeCell ref="O149:O150"/>
    <mergeCell ref="P149:P150"/>
    <mergeCell ref="Q149:Q150"/>
    <mergeCell ref="R149:R150"/>
    <mergeCell ref="S149:S150"/>
    <mergeCell ref="H149:H150"/>
    <mergeCell ref="I149:I150"/>
    <mergeCell ref="J149:J150"/>
    <mergeCell ref="K149:K150"/>
    <mergeCell ref="L149:L150"/>
    <mergeCell ref="M149:M150"/>
    <mergeCell ref="B149:B150"/>
    <mergeCell ref="C149:C150"/>
    <mergeCell ref="D149:D150"/>
    <mergeCell ref="E149:E150"/>
    <mergeCell ref="F149:F150"/>
    <mergeCell ref="G149:G150"/>
    <mergeCell ref="AE119:AE120"/>
    <mergeCell ref="A122:AE122"/>
    <mergeCell ref="A128:AE128"/>
    <mergeCell ref="A131:AE131"/>
    <mergeCell ref="A140:AE140"/>
    <mergeCell ref="A147:AE147"/>
    <mergeCell ref="Y119:Y120"/>
    <mergeCell ref="Z119:Z120"/>
    <mergeCell ref="AA119:AA120"/>
    <mergeCell ref="AB119:AB120"/>
    <mergeCell ref="AC119:AC120"/>
    <mergeCell ref="AD119:AD120"/>
    <mergeCell ref="S119:S120"/>
    <mergeCell ref="T119:T120"/>
    <mergeCell ref="U119:U120"/>
    <mergeCell ref="V119:V120"/>
    <mergeCell ref="W119:W120"/>
    <mergeCell ref="X119:X120"/>
    <mergeCell ref="M119:M120"/>
    <mergeCell ref="N119:N120"/>
    <mergeCell ref="O119:O120"/>
    <mergeCell ref="P119:P120"/>
    <mergeCell ref="Q119:Q120"/>
    <mergeCell ref="R119:R120"/>
    <mergeCell ref="G119:G120"/>
    <mergeCell ref="H119:H120"/>
    <mergeCell ref="I119:I120"/>
    <mergeCell ref="J119:J120"/>
    <mergeCell ref="K119:K120"/>
    <mergeCell ref="L119:L120"/>
    <mergeCell ref="A119:A120"/>
    <mergeCell ref="B119:B120"/>
    <mergeCell ref="C119:C120"/>
    <mergeCell ref="D119:D120"/>
    <mergeCell ref="E119:E120"/>
    <mergeCell ref="F119:F120"/>
    <mergeCell ref="A95:AE95"/>
    <mergeCell ref="A100:AE100"/>
    <mergeCell ref="A103:AE103"/>
    <mergeCell ref="A111:AE111"/>
    <mergeCell ref="A117:AE117"/>
    <mergeCell ref="A118:AE118"/>
    <mergeCell ref="Z92:Z93"/>
    <mergeCell ref="AA92:AA93"/>
    <mergeCell ref="AB92:AB93"/>
    <mergeCell ref="AC92:AC93"/>
    <mergeCell ref="AD92:AD93"/>
    <mergeCell ref="AE92:AE93"/>
    <mergeCell ref="T92:T93"/>
    <mergeCell ref="U92:U93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H92:H93"/>
    <mergeCell ref="I92:I93"/>
    <mergeCell ref="J92:J93"/>
    <mergeCell ref="K92:K93"/>
    <mergeCell ref="L92:L93"/>
    <mergeCell ref="M92:M93"/>
    <mergeCell ref="A74:AE74"/>
    <mergeCell ref="A83:AE83"/>
    <mergeCell ref="A90:AE90"/>
    <mergeCell ref="A92:A93"/>
    <mergeCell ref="B92:B93"/>
    <mergeCell ref="C92:C93"/>
    <mergeCell ref="D92:D93"/>
    <mergeCell ref="E92:E93"/>
    <mergeCell ref="F92:F93"/>
    <mergeCell ref="G92:G93"/>
    <mergeCell ref="AB62:AB63"/>
    <mergeCell ref="AC62:AC63"/>
    <mergeCell ref="AD62:AD63"/>
    <mergeCell ref="AE62:AE63"/>
    <mergeCell ref="A65:AE65"/>
    <mergeCell ref="A71:AE71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J62:J63"/>
    <mergeCell ref="K62:K63"/>
    <mergeCell ref="L62:L63"/>
    <mergeCell ref="M62:M63"/>
    <mergeCell ref="N62:N63"/>
    <mergeCell ref="O62:O63"/>
    <mergeCell ref="A60:AE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AD34:AD35"/>
    <mergeCell ref="AE34:AE35"/>
    <mergeCell ref="A37:AE37"/>
    <mergeCell ref="A42:AE42"/>
    <mergeCell ref="A45:AE45"/>
    <mergeCell ref="A54:AE54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9:AE9"/>
    <mergeCell ref="A14:AE14"/>
    <mergeCell ref="A17:AE17"/>
    <mergeCell ref="A25:AE25"/>
    <mergeCell ref="A32:AE32"/>
    <mergeCell ref="A34:A35"/>
    <mergeCell ref="B34:B35"/>
    <mergeCell ref="C34:C35"/>
    <mergeCell ref="D34:D35"/>
    <mergeCell ref="E34:E35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2:AE3"/>
    <mergeCell ref="A4:AE4"/>
    <mergeCell ref="A5:AE5"/>
    <mergeCell ref="A6:A7"/>
    <mergeCell ref="B6:B7"/>
    <mergeCell ref="C6:C7"/>
    <mergeCell ref="D6:D7"/>
    <mergeCell ref="E6:E7"/>
    <mergeCell ref="F6:F7"/>
    <mergeCell ref="G6:G7"/>
    <mergeCell ref="A204:AE204"/>
    <mergeCell ref="A205:AE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Y206:Y207"/>
    <mergeCell ref="Z206:Z207"/>
    <mergeCell ref="O206:O207"/>
    <mergeCell ref="P206:P207"/>
    <mergeCell ref="Q206:Q207"/>
    <mergeCell ref="R206:R207"/>
    <mergeCell ref="S206:S207"/>
    <mergeCell ref="T206:T207"/>
    <mergeCell ref="AA206:AA207"/>
    <mergeCell ref="AB206:AB207"/>
    <mergeCell ref="AC206:AC207"/>
    <mergeCell ref="AD206:AD207"/>
    <mergeCell ref="AE206:AE207"/>
    <mergeCell ref="A209:AE209"/>
    <mergeCell ref="U206:U207"/>
    <mergeCell ref="V206:V207"/>
    <mergeCell ref="W206:W207"/>
    <mergeCell ref="X206:X207"/>
    <mergeCell ref="A214:AE214"/>
    <mergeCell ref="A217:AE217"/>
    <mergeCell ref="A225:AE225"/>
    <mergeCell ref="A232:AE232"/>
    <mergeCell ref="A233:AE233"/>
    <mergeCell ref="A234:A235"/>
    <mergeCell ref="B234:B235"/>
    <mergeCell ref="K234:K235"/>
    <mergeCell ref="L234:L235"/>
    <mergeCell ref="M234:M235"/>
    <mergeCell ref="A243:AE243"/>
    <mergeCell ref="A246:AE246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N234:N235"/>
    <mergeCell ref="A61:AE61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A91:AE91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237:AE237"/>
    <mergeCell ref="A256:AE256"/>
    <mergeCell ref="A262:AE262"/>
    <mergeCell ref="A263:AE263"/>
    <mergeCell ref="A264:A265"/>
    <mergeCell ref="B264:B265"/>
    <mergeCell ref="C264:C265"/>
    <mergeCell ref="D264:D265"/>
    <mergeCell ref="E264:E265"/>
    <mergeCell ref="F264:F265"/>
    <mergeCell ref="Q264:Q265"/>
    <mergeCell ref="R264:R265"/>
    <mergeCell ref="G264:G265"/>
    <mergeCell ref="H264:H265"/>
    <mergeCell ref="I264:I265"/>
    <mergeCell ref="J264:J265"/>
    <mergeCell ref="K264:K265"/>
    <mergeCell ref="L264:L265"/>
    <mergeCell ref="AB264:AB265"/>
    <mergeCell ref="AC264:AC265"/>
    <mergeCell ref="AD264:AD265"/>
    <mergeCell ref="S264:S265"/>
    <mergeCell ref="T264:T265"/>
    <mergeCell ref="U264:U265"/>
    <mergeCell ref="V264:V265"/>
    <mergeCell ref="W264:W265"/>
    <mergeCell ref="X264:X265"/>
    <mergeCell ref="D291:D292"/>
    <mergeCell ref="E291:E292"/>
    <mergeCell ref="F291:F292"/>
    <mergeCell ref="Y264:Y265"/>
    <mergeCell ref="Z264:Z265"/>
    <mergeCell ref="AA264:AA265"/>
    <mergeCell ref="M264:M265"/>
    <mergeCell ref="N264:N265"/>
    <mergeCell ref="O264:O265"/>
    <mergeCell ref="P264:P265"/>
    <mergeCell ref="J291:J292"/>
    <mergeCell ref="K291:K292"/>
    <mergeCell ref="L291:L292"/>
    <mergeCell ref="AE264:AE265"/>
    <mergeCell ref="A267:AE267"/>
    <mergeCell ref="A273:AE273"/>
    <mergeCell ref="A276:AE276"/>
    <mergeCell ref="A285:AE285"/>
    <mergeCell ref="A291:B292"/>
    <mergeCell ref="C291:C292"/>
    <mergeCell ref="Z291:Z292"/>
    <mergeCell ref="A148:AE148"/>
    <mergeCell ref="M291:M292"/>
    <mergeCell ref="N291:N292"/>
    <mergeCell ref="O291:O292"/>
    <mergeCell ref="P291:P292"/>
    <mergeCell ref="Q291:Q292"/>
    <mergeCell ref="R291:R292"/>
    <mergeCell ref="S291:S292"/>
    <mergeCell ref="T291:T292"/>
    <mergeCell ref="A293:B293"/>
    <mergeCell ref="A149:A150"/>
    <mergeCell ref="V291:V292"/>
    <mergeCell ref="W291:W292"/>
    <mergeCell ref="X291:X292"/>
    <mergeCell ref="Y291:Y292"/>
    <mergeCell ref="U291:U292"/>
    <mergeCell ref="G291:G292"/>
    <mergeCell ref="H291:H292"/>
    <mergeCell ref="I291:I292"/>
    <mergeCell ref="A294:B294"/>
    <mergeCell ref="A295:B295"/>
    <mergeCell ref="A296:B296"/>
    <mergeCell ref="A1:AE1"/>
    <mergeCell ref="A33:AE33"/>
    <mergeCell ref="AA291:AA292"/>
    <mergeCell ref="AB291:AB292"/>
    <mergeCell ref="AC291:AC292"/>
    <mergeCell ref="AD291:AD292"/>
    <mergeCell ref="AE291:AE292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14" r:id="rId1"/>
  <rowBreaks count="10" manualBreakCount="10">
    <brk id="31" max="255" man="1"/>
    <brk id="59" max="255" man="1"/>
    <brk id="89" max="255" man="1"/>
    <brk id="116" max="255" man="1"/>
    <brk id="146" max="255" man="1"/>
    <brk id="176" max="255" man="1"/>
    <brk id="203" max="255" man="1"/>
    <brk id="231" max="255" man="1"/>
    <brk id="261" max="255" man="1"/>
    <brk id="2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3"/>
  <sheetViews>
    <sheetView view="pageBreakPreview" zoomScale="16" zoomScaleNormal="40" zoomScaleSheetLayoutView="16" zoomScalePageLayoutView="0" workbookViewId="0" topLeftCell="A286">
      <selection activeCell="O294" sqref="O294"/>
    </sheetView>
  </sheetViews>
  <sheetFormatPr defaultColWidth="9.140625" defaultRowHeight="12.75"/>
  <cols>
    <col min="1" max="1" width="28.8515625" style="7" customWidth="1"/>
    <col min="2" max="2" width="100.8515625" style="1" customWidth="1"/>
    <col min="3" max="3" width="27.421875" style="7" customWidth="1"/>
    <col min="4" max="4" width="29.8515625" style="7" customWidth="1"/>
    <col min="5" max="5" width="28.421875" style="7" customWidth="1"/>
    <col min="6" max="6" width="28.57421875" style="7" customWidth="1"/>
    <col min="7" max="7" width="24.57421875" style="7" customWidth="1"/>
    <col min="8" max="8" width="28.00390625" style="7" customWidth="1"/>
    <col min="9" max="9" width="26.140625" style="7" customWidth="1"/>
    <col min="10" max="10" width="29.140625" style="7" customWidth="1"/>
    <col min="11" max="11" width="28.57421875" style="7" customWidth="1"/>
    <col min="12" max="12" width="43.421875" style="25" customWidth="1"/>
    <col min="13" max="13" width="31.140625" style="9" customWidth="1"/>
    <col min="14" max="14" width="30.7109375" style="8" customWidth="1"/>
    <col min="15" max="15" width="31.28125" style="8" customWidth="1"/>
    <col min="16" max="16" width="28.28125" style="8" customWidth="1"/>
    <col min="17" max="17" width="25.7109375" style="8" customWidth="1"/>
    <col min="18" max="18" width="31.7109375" style="8" customWidth="1"/>
    <col min="19" max="19" width="31.00390625" style="8" customWidth="1"/>
    <col min="20" max="20" width="33.7109375" style="8" customWidth="1"/>
    <col min="21" max="21" width="49.28125" style="9" customWidth="1"/>
    <col min="22" max="22" width="43.8515625" style="8" customWidth="1"/>
    <col min="23" max="23" width="32.28125" style="30" customWidth="1"/>
    <col min="24" max="24" width="42.00390625" style="8" customWidth="1"/>
    <col min="25" max="25" width="30.7109375" style="24" customWidth="1"/>
    <col min="26" max="26" width="32.28125" style="7" customWidth="1"/>
    <col min="27" max="27" width="30.28125" style="7" customWidth="1"/>
    <col min="28" max="29" width="25.00390625" style="7" customWidth="1"/>
    <col min="30" max="30" width="24.421875" style="7" customWidth="1"/>
    <col min="31" max="31" width="24.8515625" style="7" customWidth="1"/>
    <col min="32" max="32" width="22.421875" style="9" customWidth="1"/>
    <col min="33" max="16384" width="9.140625" style="1" customWidth="1"/>
  </cols>
  <sheetData>
    <row r="1" spans="1:32" ht="57.75" customHeight="1">
      <c r="A1" s="86" t="s">
        <v>118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57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ht="45.75" customHeight="1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ht="46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s="6" customFormat="1" ht="57.75">
      <c r="A5" s="85" t="s">
        <v>100</v>
      </c>
      <c r="B5" s="81" t="s">
        <v>23</v>
      </c>
      <c r="C5" s="82" t="s">
        <v>102</v>
      </c>
      <c r="D5" s="82" t="s">
        <v>103</v>
      </c>
      <c r="E5" s="82" t="s">
        <v>104</v>
      </c>
      <c r="F5" s="82" t="s">
        <v>105</v>
      </c>
      <c r="G5" s="82" t="s">
        <v>106</v>
      </c>
      <c r="H5" s="82" t="s">
        <v>107</v>
      </c>
      <c r="I5" s="82" t="s">
        <v>108</v>
      </c>
      <c r="J5" s="82" t="s">
        <v>109</v>
      </c>
      <c r="K5" s="83" t="s">
        <v>55</v>
      </c>
      <c r="L5" s="83" t="s">
        <v>110</v>
      </c>
      <c r="M5" s="82" t="s">
        <v>111</v>
      </c>
      <c r="N5" s="82" t="s">
        <v>112</v>
      </c>
      <c r="O5" s="82" t="s">
        <v>41</v>
      </c>
      <c r="P5" s="82" t="s">
        <v>42</v>
      </c>
      <c r="Q5" s="82" t="s">
        <v>113</v>
      </c>
      <c r="R5" s="82" t="s">
        <v>43</v>
      </c>
      <c r="S5" s="82" t="s">
        <v>114</v>
      </c>
      <c r="T5" s="82" t="s">
        <v>115</v>
      </c>
      <c r="U5" s="82" t="s">
        <v>152</v>
      </c>
      <c r="V5" s="82" t="s">
        <v>144</v>
      </c>
      <c r="W5" s="82" t="s">
        <v>122</v>
      </c>
      <c r="X5" s="82" t="s">
        <v>116</v>
      </c>
      <c r="Y5" s="82" t="s">
        <v>117</v>
      </c>
      <c r="Z5" s="82" t="s">
        <v>44</v>
      </c>
      <c r="AA5" s="82" t="s">
        <v>45</v>
      </c>
      <c r="AB5" s="82" t="s">
        <v>47</v>
      </c>
      <c r="AC5" s="83" t="s">
        <v>51</v>
      </c>
      <c r="AD5" s="82" t="s">
        <v>56</v>
      </c>
      <c r="AE5" s="82" t="s">
        <v>46</v>
      </c>
      <c r="AF5" s="82" t="s">
        <v>57</v>
      </c>
    </row>
    <row r="6" spans="1:32" ht="399.75" customHeight="1">
      <c r="A6" s="85"/>
      <c r="B6" s="81"/>
      <c r="C6" s="82"/>
      <c r="D6" s="82"/>
      <c r="E6" s="82"/>
      <c r="F6" s="82"/>
      <c r="G6" s="82"/>
      <c r="H6" s="82"/>
      <c r="I6" s="82"/>
      <c r="J6" s="82"/>
      <c r="K6" s="84"/>
      <c r="L6" s="84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4"/>
      <c r="AD6" s="82"/>
      <c r="AE6" s="82"/>
      <c r="AF6" s="82"/>
    </row>
    <row r="7" spans="1:32" ht="57.75">
      <c r="A7" s="73"/>
      <c r="B7" s="61"/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 t="s">
        <v>48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  <c r="P7" s="73">
        <v>14</v>
      </c>
      <c r="Q7" s="73">
        <v>15</v>
      </c>
      <c r="R7" s="73">
        <v>16</v>
      </c>
      <c r="S7" s="73">
        <v>17</v>
      </c>
      <c r="T7" s="73">
        <v>18</v>
      </c>
      <c r="U7" s="73">
        <v>19</v>
      </c>
      <c r="V7" s="73">
        <v>20</v>
      </c>
      <c r="W7" s="73">
        <v>21</v>
      </c>
      <c r="X7" s="73">
        <v>22</v>
      </c>
      <c r="Y7" s="73">
        <v>23</v>
      </c>
      <c r="Z7" s="73">
        <v>24</v>
      </c>
      <c r="AA7" s="73">
        <v>25</v>
      </c>
      <c r="AB7" s="73">
        <v>26</v>
      </c>
      <c r="AC7" s="73">
        <v>27</v>
      </c>
      <c r="AD7" s="73">
        <v>28</v>
      </c>
      <c r="AE7" s="73">
        <v>29</v>
      </c>
      <c r="AF7" s="73">
        <v>30</v>
      </c>
    </row>
    <row r="8" spans="1:32" ht="57.75">
      <c r="A8" s="81" t="s">
        <v>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:32" ht="115.5">
      <c r="A9" s="34">
        <v>43</v>
      </c>
      <c r="B9" s="50" t="s">
        <v>96</v>
      </c>
      <c r="C9" s="34"/>
      <c r="D9" s="34"/>
      <c r="E9" s="34"/>
      <c r="F9" s="34"/>
      <c r="G9" s="34">
        <v>28</v>
      </c>
      <c r="H9" s="34"/>
      <c r="I9" s="34"/>
      <c r="J9" s="34"/>
      <c r="K9" s="34"/>
      <c r="L9" s="34"/>
      <c r="M9" s="34"/>
      <c r="N9" s="34"/>
      <c r="O9" s="34"/>
      <c r="P9" s="34">
        <v>4</v>
      </c>
      <c r="Q9" s="34">
        <v>2</v>
      </c>
      <c r="R9" s="34"/>
      <c r="S9" s="34"/>
      <c r="T9" s="34">
        <v>136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57.75">
      <c r="A10" s="34">
        <v>15</v>
      </c>
      <c r="B10" s="50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>
        <v>5</v>
      </c>
      <c r="Q10" s="34"/>
      <c r="R10" s="34"/>
      <c r="S10" s="34"/>
      <c r="T10" s="34">
        <v>130</v>
      </c>
      <c r="U10" s="34"/>
      <c r="V10" s="34"/>
      <c r="W10" s="34"/>
      <c r="X10" s="34"/>
      <c r="Y10" s="34"/>
      <c r="Z10" s="34"/>
      <c r="AA10" s="34"/>
      <c r="AB10" s="34"/>
      <c r="AC10" s="34"/>
      <c r="AD10" s="34">
        <v>0.9</v>
      </c>
      <c r="AE10" s="34"/>
      <c r="AF10" s="34"/>
    </row>
    <row r="11" spans="1:32" ht="57.75" customHeight="1">
      <c r="A11" s="34">
        <v>16</v>
      </c>
      <c r="B11" s="50" t="s">
        <v>37</v>
      </c>
      <c r="C11" s="34">
        <v>25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>
        <v>6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57.75">
      <c r="A12" s="34"/>
      <c r="B12" s="50" t="s">
        <v>7</v>
      </c>
      <c r="C12" s="34">
        <f aca="true" t="shared" si="0" ref="C12:AF12">SUM(C9:C11)</f>
        <v>25</v>
      </c>
      <c r="D12" s="34">
        <f t="shared" si="0"/>
        <v>0</v>
      </c>
      <c r="E12" s="34">
        <f t="shared" si="0"/>
        <v>0</v>
      </c>
      <c r="F12" s="34">
        <f t="shared" si="0"/>
        <v>0</v>
      </c>
      <c r="G12" s="34">
        <f t="shared" si="0"/>
        <v>28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4">
        <f t="shared" si="0"/>
        <v>0</v>
      </c>
      <c r="P12" s="34">
        <f t="shared" si="0"/>
        <v>9</v>
      </c>
      <c r="Q12" s="34">
        <f t="shared" si="0"/>
        <v>8</v>
      </c>
      <c r="R12" s="34">
        <f t="shared" si="0"/>
        <v>0</v>
      </c>
      <c r="S12" s="34">
        <f t="shared" si="0"/>
        <v>0</v>
      </c>
      <c r="T12" s="34">
        <f t="shared" si="0"/>
        <v>266</v>
      </c>
      <c r="U12" s="34">
        <f t="shared" si="0"/>
        <v>0</v>
      </c>
      <c r="V12" s="34">
        <f t="shared" si="0"/>
        <v>0</v>
      </c>
      <c r="W12" s="34">
        <f>SUM(W9:W11)</f>
        <v>0</v>
      </c>
      <c r="X12" s="34">
        <f t="shared" si="0"/>
        <v>0</v>
      </c>
      <c r="Y12" s="34">
        <f t="shared" si="0"/>
        <v>0</v>
      </c>
      <c r="Z12" s="34">
        <f t="shared" si="0"/>
        <v>0</v>
      </c>
      <c r="AA12" s="34">
        <f t="shared" si="0"/>
        <v>0</v>
      </c>
      <c r="AB12" s="34">
        <f t="shared" si="0"/>
        <v>0</v>
      </c>
      <c r="AC12" s="34">
        <f t="shared" si="0"/>
        <v>0</v>
      </c>
      <c r="AD12" s="34">
        <f t="shared" si="0"/>
        <v>0.9</v>
      </c>
      <c r="AE12" s="34">
        <f t="shared" si="0"/>
        <v>0</v>
      </c>
      <c r="AF12" s="34">
        <f t="shared" si="0"/>
        <v>0</v>
      </c>
    </row>
    <row r="13" spans="1:32" ht="57.75">
      <c r="A13" s="85" t="s">
        <v>50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1:32" ht="115.5">
      <c r="A14" s="34" t="s">
        <v>163</v>
      </c>
      <c r="B14" s="50" t="s">
        <v>87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>
        <v>100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57.75">
      <c r="A15" s="34"/>
      <c r="B15" s="50" t="s">
        <v>29</v>
      </c>
      <c r="C15" s="34">
        <f>C14</f>
        <v>0</v>
      </c>
      <c r="D15" s="34">
        <f aca="true" t="shared" si="1" ref="D15:AF15">D14</f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100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</row>
    <row r="16" spans="1:32" ht="57.75">
      <c r="A16" s="81" t="s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2" ht="115.5">
      <c r="A17" s="34">
        <v>52</v>
      </c>
      <c r="B17" s="66" t="s">
        <v>70</v>
      </c>
      <c r="C17" s="34"/>
      <c r="D17" s="34"/>
      <c r="E17" s="34"/>
      <c r="F17" s="34"/>
      <c r="G17" s="34"/>
      <c r="H17" s="34"/>
      <c r="I17" s="34"/>
      <c r="J17" s="34">
        <v>50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3"/>
    </row>
    <row r="18" spans="1:32" ht="115.5">
      <c r="A18" s="34">
        <v>51</v>
      </c>
      <c r="B18" s="50" t="s">
        <v>155</v>
      </c>
      <c r="C18" s="34"/>
      <c r="D18" s="34"/>
      <c r="E18" s="34">
        <v>12</v>
      </c>
      <c r="F18" s="34"/>
      <c r="G18" s="34"/>
      <c r="H18" s="34"/>
      <c r="I18" s="34">
        <v>35</v>
      </c>
      <c r="J18" s="34">
        <v>19</v>
      </c>
      <c r="K18" s="34"/>
      <c r="L18" s="34"/>
      <c r="M18" s="34"/>
      <c r="N18" s="34"/>
      <c r="O18" s="34"/>
      <c r="P18" s="34"/>
      <c r="Q18" s="34">
        <v>1</v>
      </c>
      <c r="R18" s="34">
        <v>1.6</v>
      </c>
      <c r="S18" s="34">
        <v>2</v>
      </c>
      <c r="T18" s="34">
        <v>12</v>
      </c>
      <c r="U18" s="34"/>
      <c r="V18" s="34">
        <v>29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57.75">
      <c r="A19" s="34">
        <v>40</v>
      </c>
      <c r="B19" s="50" t="s">
        <v>95</v>
      </c>
      <c r="C19" s="34"/>
      <c r="D19" s="34"/>
      <c r="E19" s="34"/>
      <c r="F19" s="34"/>
      <c r="G19" s="34">
        <v>63</v>
      </c>
      <c r="H19" s="34"/>
      <c r="I19" s="34"/>
      <c r="J19" s="34">
        <v>30</v>
      </c>
      <c r="K19" s="34"/>
      <c r="L19" s="34"/>
      <c r="M19" s="34"/>
      <c r="N19" s="34"/>
      <c r="O19" s="34"/>
      <c r="P19" s="34"/>
      <c r="Q19" s="34"/>
      <c r="R19" s="34">
        <v>7</v>
      </c>
      <c r="S19" s="34"/>
      <c r="T19" s="34"/>
      <c r="U19" s="34"/>
      <c r="V19" s="34"/>
      <c r="W19" s="34"/>
      <c r="X19" s="34">
        <v>132</v>
      </c>
      <c r="Y19" s="34"/>
      <c r="Z19" s="34"/>
      <c r="AA19" s="34"/>
      <c r="AB19" s="34"/>
      <c r="AC19" s="34"/>
      <c r="AD19" s="34"/>
      <c r="AE19" s="34"/>
      <c r="AF19" s="34"/>
    </row>
    <row r="20" spans="1:32" ht="115.5">
      <c r="A20" s="34">
        <v>34</v>
      </c>
      <c r="B20" s="50" t="s">
        <v>86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>
        <v>21</v>
      </c>
      <c r="O20" s="34"/>
      <c r="P20" s="34">
        <v>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15.5">
      <c r="A21" s="34" t="s">
        <v>33</v>
      </c>
      <c r="B21" s="50" t="s">
        <v>54</v>
      </c>
      <c r="C21" s="34">
        <v>25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57.75" customHeight="1">
      <c r="A22" s="34" t="s">
        <v>33</v>
      </c>
      <c r="B22" s="50" t="s">
        <v>58</v>
      </c>
      <c r="C22" s="34"/>
      <c r="D22" s="34">
        <v>35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57.75">
      <c r="A23" s="34"/>
      <c r="B23" s="50" t="s">
        <v>29</v>
      </c>
      <c r="C23" s="34">
        <f aca="true" t="shared" si="2" ref="C23:AF23">SUM(C17:C22)</f>
        <v>25</v>
      </c>
      <c r="D23" s="34">
        <f t="shared" si="2"/>
        <v>35</v>
      </c>
      <c r="E23" s="34">
        <f t="shared" si="2"/>
        <v>12</v>
      </c>
      <c r="F23" s="34">
        <f t="shared" si="2"/>
        <v>0</v>
      </c>
      <c r="G23" s="34">
        <f t="shared" si="2"/>
        <v>63</v>
      </c>
      <c r="H23" s="34">
        <f t="shared" si="2"/>
        <v>0</v>
      </c>
      <c r="I23" s="34">
        <f t="shared" si="2"/>
        <v>35</v>
      </c>
      <c r="J23" s="34">
        <f t="shared" si="2"/>
        <v>99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21</v>
      </c>
      <c r="O23" s="34">
        <f t="shared" si="2"/>
        <v>0</v>
      </c>
      <c r="P23" s="34">
        <f t="shared" si="2"/>
        <v>5</v>
      </c>
      <c r="Q23" s="34">
        <f t="shared" si="2"/>
        <v>1</v>
      </c>
      <c r="R23" s="34">
        <f t="shared" si="2"/>
        <v>8.6</v>
      </c>
      <c r="S23" s="34">
        <f t="shared" si="2"/>
        <v>2</v>
      </c>
      <c r="T23" s="34">
        <f t="shared" si="2"/>
        <v>12</v>
      </c>
      <c r="U23" s="34">
        <f t="shared" si="2"/>
        <v>0</v>
      </c>
      <c r="V23" s="34">
        <f t="shared" si="2"/>
        <v>29</v>
      </c>
      <c r="W23" s="34">
        <f t="shared" si="2"/>
        <v>0</v>
      </c>
      <c r="X23" s="34">
        <f t="shared" si="2"/>
        <v>132</v>
      </c>
      <c r="Y23" s="34">
        <f t="shared" si="2"/>
        <v>0</v>
      </c>
      <c r="Z23" s="34">
        <f t="shared" si="2"/>
        <v>0</v>
      </c>
      <c r="AA23" s="34">
        <f t="shared" si="2"/>
        <v>0</v>
      </c>
      <c r="AB23" s="34">
        <f t="shared" si="2"/>
        <v>0</v>
      </c>
      <c r="AC23" s="34">
        <f t="shared" si="2"/>
        <v>0</v>
      </c>
      <c r="AD23" s="34">
        <f t="shared" si="2"/>
        <v>0</v>
      </c>
      <c r="AE23" s="34">
        <f t="shared" si="2"/>
        <v>0</v>
      </c>
      <c r="AF23" s="34">
        <f t="shared" si="2"/>
        <v>0</v>
      </c>
    </row>
    <row r="24" spans="1:32" ht="57.75">
      <c r="A24" s="81" t="s">
        <v>28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</row>
    <row r="25" spans="1:32" ht="57.75">
      <c r="A25" s="34">
        <v>13</v>
      </c>
      <c r="B25" s="50" t="s">
        <v>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>
        <v>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>
        <v>0.45</v>
      </c>
      <c r="AC25" s="34"/>
      <c r="AD25" s="34"/>
      <c r="AE25" s="34"/>
      <c r="AF25" s="34"/>
    </row>
    <row r="26" spans="1:32" ht="231">
      <c r="A26" s="34" t="s">
        <v>170</v>
      </c>
      <c r="B26" s="50" t="s">
        <v>143</v>
      </c>
      <c r="C26" s="34"/>
      <c r="D26" s="34"/>
      <c r="E26" s="34">
        <v>42.7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9</v>
      </c>
      <c r="Q26" s="34">
        <v>10</v>
      </c>
      <c r="R26" s="34">
        <v>0.3</v>
      </c>
      <c r="S26" s="34">
        <v>6.2</v>
      </c>
      <c r="T26" s="34">
        <v>17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>
        <v>0.95</v>
      </c>
    </row>
    <row r="27" spans="1:32" ht="57.75" customHeight="1">
      <c r="A27" s="34"/>
      <c r="B27" s="50" t="s">
        <v>7</v>
      </c>
      <c r="C27" s="34">
        <f aca="true" t="shared" si="3" ref="C27:AF27">SUM(C25:C26)</f>
        <v>0</v>
      </c>
      <c r="D27" s="34">
        <f t="shared" si="3"/>
        <v>0</v>
      </c>
      <c r="E27" s="34">
        <f t="shared" si="3"/>
        <v>42.7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14</v>
      </c>
      <c r="Q27" s="34">
        <f t="shared" si="3"/>
        <v>10</v>
      </c>
      <c r="R27" s="34">
        <f t="shared" si="3"/>
        <v>0.3</v>
      </c>
      <c r="S27" s="34">
        <f t="shared" si="3"/>
        <v>6.2</v>
      </c>
      <c r="T27" s="34">
        <f t="shared" si="3"/>
        <v>17</v>
      </c>
      <c r="U27" s="34">
        <f t="shared" si="3"/>
        <v>0</v>
      </c>
      <c r="V27" s="34">
        <f t="shared" si="3"/>
        <v>0</v>
      </c>
      <c r="W27" s="34">
        <f t="shared" si="3"/>
        <v>0</v>
      </c>
      <c r="X27" s="34">
        <f t="shared" si="3"/>
        <v>0</v>
      </c>
      <c r="Y27" s="34">
        <f t="shared" si="3"/>
        <v>0</v>
      </c>
      <c r="Z27" s="34">
        <f t="shared" si="3"/>
        <v>0</v>
      </c>
      <c r="AA27" s="34">
        <f t="shared" si="3"/>
        <v>0</v>
      </c>
      <c r="AB27" s="34">
        <f t="shared" si="3"/>
        <v>0.45</v>
      </c>
      <c r="AC27" s="34">
        <f t="shared" si="3"/>
        <v>0</v>
      </c>
      <c r="AD27" s="34">
        <f t="shared" si="3"/>
        <v>0</v>
      </c>
      <c r="AE27" s="34">
        <f t="shared" si="3"/>
        <v>0</v>
      </c>
      <c r="AF27" s="34">
        <f t="shared" si="3"/>
        <v>0.95</v>
      </c>
    </row>
    <row r="28" spans="1:32" ht="45.75" customHeight="1">
      <c r="A28" s="73"/>
      <c r="B28" s="50" t="s">
        <v>59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71">
        <v>3.75</v>
      </c>
      <c r="AF28" s="34"/>
    </row>
    <row r="29" spans="1:32" ht="62.25" customHeight="1">
      <c r="A29" s="34"/>
      <c r="B29" s="64" t="s">
        <v>11</v>
      </c>
      <c r="C29" s="34">
        <f aca="true" t="shared" si="4" ref="C29:AD29">SUM(C12+C23+C27+C15)</f>
        <v>50</v>
      </c>
      <c r="D29" s="34">
        <f t="shared" si="4"/>
        <v>35</v>
      </c>
      <c r="E29" s="34">
        <f t="shared" si="4"/>
        <v>54.7</v>
      </c>
      <c r="F29" s="34">
        <f t="shared" si="4"/>
        <v>0</v>
      </c>
      <c r="G29" s="34">
        <f t="shared" si="4"/>
        <v>91</v>
      </c>
      <c r="H29" s="34">
        <f t="shared" si="4"/>
        <v>0</v>
      </c>
      <c r="I29" s="34">
        <f t="shared" si="4"/>
        <v>35</v>
      </c>
      <c r="J29" s="34">
        <f t="shared" si="4"/>
        <v>99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21</v>
      </c>
      <c r="O29" s="34">
        <f t="shared" si="4"/>
        <v>0</v>
      </c>
      <c r="P29" s="34">
        <f t="shared" si="4"/>
        <v>28</v>
      </c>
      <c r="Q29" s="34">
        <f t="shared" si="4"/>
        <v>19</v>
      </c>
      <c r="R29" s="34">
        <f t="shared" si="4"/>
        <v>8.9</v>
      </c>
      <c r="S29" s="34">
        <f t="shared" si="4"/>
        <v>8.2</v>
      </c>
      <c r="T29" s="34">
        <f t="shared" si="4"/>
        <v>395</v>
      </c>
      <c r="U29" s="34">
        <f t="shared" si="4"/>
        <v>0</v>
      </c>
      <c r="V29" s="34">
        <f t="shared" si="4"/>
        <v>29</v>
      </c>
      <c r="W29" s="34">
        <f t="shared" si="4"/>
        <v>0</v>
      </c>
      <c r="X29" s="34">
        <f t="shared" si="4"/>
        <v>132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0.45</v>
      </c>
      <c r="AC29" s="34">
        <f t="shared" si="4"/>
        <v>0</v>
      </c>
      <c r="AD29" s="34">
        <f t="shared" si="4"/>
        <v>0.9</v>
      </c>
      <c r="AE29" s="71">
        <v>3.75</v>
      </c>
      <c r="AF29" s="34">
        <f>SUM(AF12+AF23+AF27+AF15)</f>
        <v>0.95</v>
      </c>
    </row>
    <row r="30" spans="1:32" ht="57.75">
      <c r="A30" s="81" t="s">
        <v>76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ht="57.75" customHeight="1">
      <c r="A31" s="81" t="s">
        <v>12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32" ht="57.75" customHeight="1">
      <c r="A32" s="85" t="s">
        <v>100</v>
      </c>
      <c r="B32" s="81" t="s">
        <v>23</v>
      </c>
      <c r="C32" s="82" t="s">
        <v>102</v>
      </c>
      <c r="D32" s="82" t="s">
        <v>103</v>
      </c>
      <c r="E32" s="82" t="s">
        <v>104</v>
      </c>
      <c r="F32" s="82" t="s">
        <v>105</v>
      </c>
      <c r="G32" s="82" t="s">
        <v>106</v>
      </c>
      <c r="H32" s="82" t="s">
        <v>107</v>
      </c>
      <c r="I32" s="82" t="s">
        <v>108</v>
      </c>
      <c r="J32" s="82" t="s">
        <v>109</v>
      </c>
      <c r="K32" s="83" t="s">
        <v>55</v>
      </c>
      <c r="L32" s="83" t="s">
        <v>110</v>
      </c>
      <c r="M32" s="82" t="s">
        <v>111</v>
      </c>
      <c r="N32" s="82" t="s">
        <v>112</v>
      </c>
      <c r="O32" s="82" t="s">
        <v>41</v>
      </c>
      <c r="P32" s="82" t="s">
        <v>42</v>
      </c>
      <c r="Q32" s="82" t="s">
        <v>113</v>
      </c>
      <c r="R32" s="82" t="s">
        <v>43</v>
      </c>
      <c r="S32" s="82" t="s">
        <v>114</v>
      </c>
      <c r="T32" s="82" t="s">
        <v>115</v>
      </c>
      <c r="U32" s="82" t="s">
        <v>152</v>
      </c>
      <c r="V32" s="82" t="s">
        <v>144</v>
      </c>
      <c r="W32" s="82" t="s">
        <v>122</v>
      </c>
      <c r="X32" s="82" t="s">
        <v>116</v>
      </c>
      <c r="Y32" s="82" t="s">
        <v>117</v>
      </c>
      <c r="Z32" s="82" t="s">
        <v>44</v>
      </c>
      <c r="AA32" s="82" t="s">
        <v>45</v>
      </c>
      <c r="AB32" s="82" t="s">
        <v>47</v>
      </c>
      <c r="AC32" s="83" t="s">
        <v>51</v>
      </c>
      <c r="AD32" s="82" t="s">
        <v>56</v>
      </c>
      <c r="AE32" s="82" t="s">
        <v>46</v>
      </c>
      <c r="AF32" s="82" t="s">
        <v>57</v>
      </c>
    </row>
    <row r="33" spans="1:32" ht="409.5" customHeight="1">
      <c r="A33" s="85"/>
      <c r="B33" s="81"/>
      <c r="C33" s="82"/>
      <c r="D33" s="82"/>
      <c r="E33" s="82"/>
      <c r="F33" s="82"/>
      <c r="G33" s="82"/>
      <c r="H33" s="82"/>
      <c r="I33" s="82"/>
      <c r="J33" s="82"/>
      <c r="K33" s="84"/>
      <c r="L33" s="84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4"/>
      <c r="AD33" s="82"/>
      <c r="AE33" s="82"/>
      <c r="AF33" s="82"/>
    </row>
    <row r="34" spans="1:32" ht="57.75">
      <c r="A34" s="73"/>
      <c r="B34" s="61"/>
      <c r="C34" s="73">
        <v>1</v>
      </c>
      <c r="D34" s="73">
        <v>2</v>
      </c>
      <c r="E34" s="73">
        <v>3</v>
      </c>
      <c r="F34" s="73">
        <v>4</v>
      </c>
      <c r="G34" s="73">
        <v>5</v>
      </c>
      <c r="H34" s="73">
        <v>6</v>
      </c>
      <c r="I34" s="73">
        <v>7</v>
      </c>
      <c r="J34" s="73" t="s">
        <v>48</v>
      </c>
      <c r="K34" s="73">
        <v>9</v>
      </c>
      <c r="L34" s="73">
        <v>10</v>
      </c>
      <c r="M34" s="73">
        <v>11</v>
      </c>
      <c r="N34" s="73">
        <v>12</v>
      </c>
      <c r="O34" s="73">
        <v>13</v>
      </c>
      <c r="P34" s="73">
        <v>14</v>
      </c>
      <c r="Q34" s="73">
        <v>15</v>
      </c>
      <c r="R34" s="73">
        <v>16</v>
      </c>
      <c r="S34" s="73">
        <v>17</v>
      </c>
      <c r="T34" s="73">
        <v>18</v>
      </c>
      <c r="U34" s="73">
        <v>19</v>
      </c>
      <c r="V34" s="73">
        <v>20</v>
      </c>
      <c r="W34" s="73">
        <v>21</v>
      </c>
      <c r="X34" s="73">
        <v>22</v>
      </c>
      <c r="Y34" s="73">
        <v>23</v>
      </c>
      <c r="Z34" s="73">
        <v>24</v>
      </c>
      <c r="AA34" s="73">
        <v>25</v>
      </c>
      <c r="AB34" s="73">
        <v>26</v>
      </c>
      <c r="AC34" s="73">
        <v>27</v>
      </c>
      <c r="AD34" s="73">
        <v>28</v>
      </c>
      <c r="AE34" s="73">
        <v>29</v>
      </c>
      <c r="AF34" s="73">
        <v>30</v>
      </c>
    </row>
    <row r="35" spans="1:32" ht="57.75">
      <c r="A35" s="81" t="s">
        <v>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ht="203.25" customHeight="1">
      <c r="A36" s="34">
        <v>10</v>
      </c>
      <c r="B36" s="67" t="s">
        <v>91</v>
      </c>
      <c r="C36" s="34"/>
      <c r="D36" s="34"/>
      <c r="E36" s="34"/>
      <c r="F36" s="34"/>
      <c r="G36" s="34">
        <v>18</v>
      </c>
      <c r="H36" s="34"/>
      <c r="I36" s="34"/>
      <c r="J36" s="34"/>
      <c r="K36" s="34"/>
      <c r="L36" s="34"/>
      <c r="M36" s="34"/>
      <c r="N36" s="34"/>
      <c r="O36" s="34"/>
      <c r="P36" s="34">
        <v>4</v>
      </c>
      <c r="Q36" s="34">
        <v>3</v>
      </c>
      <c r="R36" s="34"/>
      <c r="S36" s="34"/>
      <c r="T36" s="34">
        <v>136</v>
      </c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15.5">
      <c r="A37" s="34">
        <v>2</v>
      </c>
      <c r="B37" s="50" t="s">
        <v>62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v>5</v>
      </c>
      <c r="Q37" s="34"/>
      <c r="R37" s="34"/>
      <c r="S37" s="34"/>
      <c r="T37" s="34">
        <v>130</v>
      </c>
      <c r="U37" s="34"/>
      <c r="V37" s="34"/>
      <c r="W37" s="34"/>
      <c r="X37" s="34"/>
      <c r="Y37" s="34"/>
      <c r="Z37" s="34"/>
      <c r="AA37" s="34"/>
      <c r="AB37" s="34"/>
      <c r="AC37" s="34">
        <v>1.8</v>
      </c>
      <c r="AD37" s="34"/>
      <c r="AE37" s="34"/>
      <c r="AF37" s="34"/>
    </row>
    <row r="38" spans="1:32" ht="57.75">
      <c r="A38" s="34">
        <v>3</v>
      </c>
      <c r="B38" s="50" t="s">
        <v>89</v>
      </c>
      <c r="C38" s="34">
        <v>25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>
        <v>12</v>
      </c>
      <c r="AB38" s="34"/>
      <c r="AC38" s="34"/>
      <c r="AD38" s="34"/>
      <c r="AE38" s="34"/>
      <c r="AF38" s="34"/>
    </row>
    <row r="39" spans="1:32" ht="57.75">
      <c r="A39" s="34"/>
      <c r="B39" s="50" t="s">
        <v>7</v>
      </c>
      <c r="C39" s="34">
        <f aca="true" t="shared" si="5" ref="C39:AF39">SUM(C36:C38)</f>
        <v>25</v>
      </c>
      <c r="D39" s="34">
        <f t="shared" si="5"/>
        <v>0</v>
      </c>
      <c r="E39" s="34">
        <f t="shared" si="5"/>
        <v>0</v>
      </c>
      <c r="F39" s="34">
        <f t="shared" si="5"/>
        <v>0</v>
      </c>
      <c r="G39" s="34">
        <f t="shared" si="5"/>
        <v>18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0</v>
      </c>
      <c r="M39" s="34">
        <f t="shared" si="5"/>
        <v>0</v>
      </c>
      <c r="N39" s="34">
        <f t="shared" si="5"/>
        <v>0</v>
      </c>
      <c r="O39" s="34">
        <f t="shared" si="5"/>
        <v>0</v>
      </c>
      <c r="P39" s="34">
        <f t="shared" si="5"/>
        <v>9</v>
      </c>
      <c r="Q39" s="34">
        <f t="shared" si="5"/>
        <v>3</v>
      </c>
      <c r="R39" s="34">
        <f t="shared" si="5"/>
        <v>0</v>
      </c>
      <c r="S39" s="34">
        <f t="shared" si="5"/>
        <v>0</v>
      </c>
      <c r="T39" s="34">
        <f t="shared" si="5"/>
        <v>266</v>
      </c>
      <c r="U39" s="34">
        <f t="shared" si="5"/>
        <v>0</v>
      </c>
      <c r="V39" s="34">
        <f t="shared" si="5"/>
        <v>0</v>
      </c>
      <c r="W39" s="34">
        <f>SUM(W36:W38)</f>
        <v>0</v>
      </c>
      <c r="X39" s="34">
        <f t="shared" si="5"/>
        <v>0</v>
      </c>
      <c r="Y39" s="34">
        <f t="shared" si="5"/>
        <v>0</v>
      </c>
      <c r="Z39" s="34">
        <f t="shared" si="5"/>
        <v>0</v>
      </c>
      <c r="AA39" s="34">
        <f t="shared" si="5"/>
        <v>12</v>
      </c>
      <c r="AB39" s="34">
        <f t="shared" si="5"/>
        <v>0</v>
      </c>
      <c r="AC39" s="34">
        <f t="shared" si="5"/>
        <v>1.8</v>
      </c>
      <c r="AD39" s="34">
        <f t="shared" si="5"/>
        <v>0</v>
      </c>
      <c r="AE39" s="34">
        <f t="shared" si="5"/>
        <v>0</v>
      </c>
      <c r="AF39" s="34">
        <f t="shared" si="5"/>
        <v>0</v>
      </c>
    </row>
    <row r="40" spans="1:32" ht="57.75">
      <c r="A40" s="85" t="s">
        <v>50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</row>
    <row r="41" spans="1:32" ht="115.5" customHeight="1">
      <c r="A41" s="34" t="s">
        <v>163</v>
      </c>
      <c r="B41" s="50" t="s">
        <v>87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100</v>
      </c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57.75">
      <c r="A42" s="34"/>
      <c r="B42" s="50" t="s">
        <v>29</v>
      </c>
      <c r="C42" s="34">
        <f aca="true" t="shared" si="6" ref="C42:AF42">SUM(C41:C41)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34">
        <f t="shared" si="6"/>
        <v>0</v>
      </c>
      <c r="J42" s="34">
        <f t="shared" si="6"/>
        <v>0</v>
      </c>
      <c r="K42" s="34">
        <f t="shared" si="6"/>
        <v>0</v>
      </c>
      <c r="L42" s="34">
        <f t="shared" si="6"/>
        <v>0</v>
      </c>
      <c r="M42" s="34">
        <f t="shared" si="6"/>
        <v>0</v>
      </c>
      <c r="N42" s="34">
        <f t="shared" si="6"/>
        <v>0</v>
      </c>
      <c r="O42" s="34">
        <f t="shared" si="6"/>
        <v>0</v>
      </c>
      <c r="P42" s="34">
        <f t="shared" si="6"/>
        <v>0</v>
      </c>
      <c r="Q42" s="34">
        <f t="shared" si="6"/>
        <v>0</v>
      </c>
      <c r="R42" s="34">
        <f t="shared" si="6"/>
        <v>0</v>
      </c>
      <c r="S42" s="34">
        <f t="shared" si="6"/>
        <v>0</v>
      </c>
      <c r="T42" s="34">
        <f t="shared" si="6"/>
        <v>100</v>
      </c>
      <c r="U42" s="34">
        <f t="shared" si="6"/>
        <v>0</v>
      </c>
      <c r="V42" s="34">
        <f t="shared" si="6"/>
        <v>0</v>
      </c>
      <c r="W42" s="34">
        <f>SUM(W41:W41)</f>
        <v>0</v>
      </c>
      <c r="X42" s="34">
        <f t="shared" si="6"/>
        <v>0</v>
      </c>
      <c r="Y42" s="34">
        <f t="shared" si="6"/>
        <v>0</v>
      </c>
      <c r="Z42" s="34">
        <f t="shared" si="6"/>
        <v>0</v>
      </c>
      <c r="AA42" s="34">
        <f t="shared" si="6"/>
        <v>0</v>
      </c>
      <c r="AB42" s="34">
        <f t="shared" si="6"/>
        <v>0</v>
      </c>
      <c r="AC42" s="34">
        <f t="shared" si="6"/>
        <v>0</v>
      </c>
      <c r="AD42" s="34">
        <f t="shared" si="6"/>
        <v>0</v>
      </c>
      <c r="AE42" s="34">
        <f t="shared" si="6"/>
        <v>0</v>
      </c>
      <c r="AF42" s="34">
        <f t="shared" si="6"/>
        <v>0</v>
      </c>
    </row>
    <row r="43" spans="1:32" ht="57.75">
      <c r="A43" s="85" t="s">
        <v>31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</row>
    <row r="44" spans="1:32" ht="264.75" customHeight="1">
      <c r="A44" s="34">
        <v>36</v>
      </c>
      <c r="B44" s="50" t="s">
        <v>153</v>
      </c>
      <c r="C44" s="34"/>
      <c r="D44" s="34"/>
      <c r="E44" s="34"/>
      <c r="F44" s="34"/>
      <c r="G44" s="34"/>
      <c r="H44" s="34"/>
      <c r="I44" s="34"/>
      <c r="J44" s="34">
        <v>50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ht="173.25">
      <c r="A45" s="34">
        <v>25</v>
      </c>
      <c r="B45" s="50" t="s">
        <v>38</v>
      </c>
      <c r="C45" s="34"/>
      <c r="D45" s="34"/>
      <c r="E45" s="34"/>
      <c r="F45" s="34"/>
      <c r="G45" s="34">
        <v>4</v>
      </c>
      <c r="H45" s="34"/>
      <c r="I45" s="34">
        <v>60</v>
      </c>
      <c r="J45" s="34">
        <v>28</v>
      </c>
      <c r="K45" s="34"/>
      <c r="L45" s="34"/>
      <c r="M45" s="34"/>
      <c r="N45" s="34"/>
      <c r="O45" s="34"/>
      <c r="P45" s="34"/>
      <c r="Q45" s="34"/>
      <c r="R45" s="34">
        <v>2</v>
      </c>
      <c r="S45" s="34"/>
      <c r="T45" s="34"/>
      <c r="U45" s="34"/>
      <c r="V45" s="34">
        <v>29</v>
      </c>
      <c r="W45" s="34"/>
      <c r="X45" s="34"/>
      <c r="Y45" s="34"/>
      <c r="Z45" s="34">
        <v>10</v>
      </c>
      <c r="AA45" s="34"/>
      <c r="AB45" s="34"/>
      <c r="AC45" s="34"/>
      <c r="AD45" s="34"/>
      <c r="AE45" s="34"/>
      <c r="AF45" s="34"/>
    </row>
    <row r="46" spans="1:32" ht="141">
      <c r="A46" s="41" t="s">
        <v>166</v>
      </c>
      <c r="B46" s="50" t="s">
        <v>92</v>
      </c>
      <c r="C46" s="34">
        <v>20</v>
      </c>
      <c r="D46" s="34"/>
      <c r="E46" s="34"/>
      <c r="F46" s="34"/>
      <c r="G46" s="34"/>
      <c r="H46" s="34"/>
      <c r="I46" s="34"/>
      <c r="J46" s="34">
        <v>7</v>
      </c>
      <c r="K46" s="34"/>
      <c r="L46" s="34"/>
      <c r="M46" s="34"/>
      <c r="N46" s="34"/>
      <c r="O46" s="34"/>
      <c r="P46" s="34"/>
      <c r="Q46" s="34"/>
      <c r="R46" s="34">
        <v>4.5</v>
      </c>
      <c r="S46" s="34">
        <v>7</v>
      </c>
      <c r="T46" s="34">
        <v>11</v>
      </c>
      <c r="U46" s="34"/>
      <c r="V46" s="34"/>
      <c r="W46" s="34"/>
      <c r="X46" s="34"/>
      <c r="Y46" s="34">
        <v>53</v>
      </c>
      <c r="Z46" s="34"/>
      <c r="AA46" s="34"/>
      <c r="AB46" s="34"/>
      <c r="AC46" s="34"/>
      <c r="AD46" s="34"/>
      <c r="AE46" s="34"/>
      <c r="AF46" s="34"/>
    </row>
    <row r="47" spans="1:32" ht="57.75">
      <c r="A47" s="34">
        <v>8</v>
      </c>
      <c r="B47" s="50" t="s">
        <v>79</v>
      </c>
      <c r="C47" s="34"/>
      <c r="D47" s="34"/>
      <c r="E47" s="34"/>
      <c r="F47" s="34"/>
      <c r="G47" s="34"/>
      <c r="H47" s="34"/>
      <c r="I47" s="34">
        <v>129</v>
      </c>
      <c r="J47" s="34"/>
      <c r="K47" s="34"/>
      <c r="L47" s="34"/>
      <c r="M47" s="34"/>
      <c r="N47" s="34"/>
      <c r="O47" s="34"/>
      <c r="P47" s="34"/>
      <c r="Q47" s="34">
        <v>6</v>
      </c>
      <c r="R47" s="34"/>
      <c r="S47" s="34"/>
      <c r="T47" s="34">
        <v>25</v>
      </c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84.5" customHeight="1">
      <c r="A48" s="34">
        <v>9</v>
      </c>
      <c r="B48" s="50" t="s">
        <v>101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>
        <v>21</v>
      </c>
      <c r="O48" s="34"/>
      <c r="P48" s="34">
        <v>5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15.5">
      <c r="A49" s="34" t="s">
        <v>33</v>
      </c>
      <c r="B49" s="50" t="s">
        <v>54</v>
      </c>
      <c r="C49" s="34">
        <v>25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ht="115.5">
      <c r="A50" s="34" t="s">
        <v>33</v>
      </c>
      <c r="B50" s="50" t="s">
        <v>58</v>
      </c>
      <c r="C50" s="34"/>
      <c r="D50" s="34">
        <v>35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ht="57.75">
      <c r="A51" s="34"/>
      <c r="B51" s="50" t="s">
        <v>29</v>
      </c>
      <c r="C51" s="34">
        <f aca="true" t="shared" si="7" ref="C51:AF51">SUM(C44:C50)</f>
        <v>45</v>
      </c>
      <c r="D51" s="34">
        <f t="shared" si="7"/>
        <v>35</v>
      </c>
      <c r="E51" s="34">
        <f t="shared" si="7"/>
        <v>0</v>
      </c>
      <c r="F51" s="34">
        <f t="shared" si="7"/>
        <v>0</v>
      </c>
      <c r="G51" s="34">
        <f t="shared" si="7"/>
        <v>4</v>
      </c>
      <c r="H51" s="34">
        <f t="shared" si="7"/>
        <v>0</v>
      </c>
      <c r="I51" s="34">
        <f t="shared" si="7"/>
        <v>189</v>
      </c>
      <c r="J51" s="34">
        <f t="shared" si="7"/>
        <v>85</v>
      </c>
      <c r="K51" s="34">
        <f t="shared" si="7"/>
        <v>0</v>
      </c>
      <c r="L51" s="34">
        <f t="shared" si="7"/>
        <v>0</v>
      </c>
      <c r="M51" s="34">
        <f t="shared" si="7"/>
        <v>0</v>
      </c>
      <c r="N51" s="34">
        <f t="shared" si="7"/>
        <v>21</v>
      </c>
      <c r="O51" s="34">
        <f t="shared" si="7"/>
        <v>0</v>
      </c>
      <c r="P51" s="34">
        <f t="shared" si="7"/>
        <v>5</v>
      </c>
      <c r="Q51" s="34">
        <f t="shared" si="7"/>
        <v>6</v>
      </c>
      <c r="R51" s="34">
        <f t="shared" si="7"/>
        <v>6.5</v>
      </c>
      <c r="S51" s="34">
        <f t="shared" si="7"/>
        <v>7</v>
      </c>
      <c r="T51" s="34">
        <f t="shared" si="7"/>
        <v>36</v>
      </c>
      <c r="U51" s="34">
        <f t="shared" si="7"/>
        <v>0</v>
      </c>
      <c r="V51" s="34">
        <f t="shared" si="7"/>
        <v>29</v>
      </c>
      <c r="W51" s="34">
        <f>SUM(W44:W50)</f>
        <v>0</v>
      </c>
      <c r="X51" s="34">
        <f t="shared" si="7"/>
        <v>0</v>
      </c>
      <c r="Y51" s="34">
        <f t="shared" si="7"/>
        <v>53</v>
      </c>
      <c r="Z51" s="34">
        <f t="shared" si="7"/>
        <v>10</v>
      </c>
      <c r="AA51" s="34">
        <f t="shared" si="7"/>
        <v>0</v>
      </c>
      <c r="AB51" s="34">
        <f t="shared" si="7"/>
        <v>0</v>
      </c>
      <c r="AC51" s="34">
        <f t="shared" si="7"/>
        <v>0</v>
      </c>
      <c r="AD51" s="34">
        <f t="shared" si="7"/>
        <v>0</v>
      </c>
      <c r="AE51" s="34">
        <f t="shared" si="7"/>
        <v>0</v>
      </c>
      <c r="AF51" s="34">
        <f t="shared" si="7"/>
        <v>0</v>
      </c>
    </row>
    <row r="52" spans="1:32" ht="57.75">
      <c r="A52" s="81" t="s">
        <v>28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  <row r="53" spans="1:32" ht="115.5">
      <c r="A53" s="34">
        <v>22</v>
      </c>
      <c r="B53" s="50" t="s">
        <v>141</v>
      </c>
      <c r="C53" s="34">
        <v>7</v>
      </c>
      <c r="D53" s="34"/>
      <c r="E53" s="34">
        <v>12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>
        <v>8</v>
      </c>
      <c r="Q53" s="34">
        <v>7</v>
      </c>
      <c r="R53" s="34"/>
      <c r="S53" s="34">
        <v>5</v>
      </c>
      <c r="T53" s="34">
        <v>25</v>
      </c>
      <c r="U53" s="34">
        <v>142</v>
      </c>
      <c r="V53" s="34"/>
      <c r="W53" s="34"/>
      <c r="X53" s="34"/>
      <c r="Y53" s="34"/>
      <c r="Z53" s="34">
        <v>7</v>
      </c>
      <c r="AA53" s="34"/>
      <c r="AB53" s="34"/>
      <c r="AC53" s="34"/>
      <c r="AD53" s="34"/>
      <c r="AE53" s="34"/>
      <c r="AF53" s="34"/>
    </row>
    <row r="54" spans="1:32" ht="57.75">
      <c r="A54" s="34">
        <v>13</v>
      </c>
      <c r="B54" s="50" t="s">
        <v>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>
        <v>5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>
        <v>0.45</v>
      </c>
      <c r="AC54" s="34"/>
      <c r="AD54" s="34"/>
      <c r="AE54" s="34"/>
      <c r="AF54" s="34"/>
    </row>
    <row r="55" spans="1:32" ht="57.75" customHeight="1">
      <c r="A55" s="73"/>
      <c r="B55" s="50" t="s">
        <v>7</v>
      </c>
      <c r="C55" s="34">
        <f>C53+C54</f>
        <v>7</v>
      </c>
      <c r="D55" s="34">
        <f aca="true" t="shared" si="8" ref="D55:AF55">D53+D54</f>
        <v>0</v>
      </c>
      <c r="E55" s="34">
        <f t="shared" si="8"/>
        <v>12</v>
      </c>
      <c r="F55" s="34">
        <f t="shared" si="8"/>
        <v>0</v>
      </c>
      <c r="G55" s="34">
        <f t="shared" si="8"/>
        <v>0</v>
      </c>
      <c r="H55" s="34">
        <f t="shared" si="8"/>
        <v>0</v>
      </c>
      <c r="I55" s="34">
        <f t="shared" si="8"/>
        <v>0</v>
      </c>
      <c r="J55" s="34">
        <f t="shared" si="8"/>
        <v>0</v>
      </c>
      <c r="K55" s="34">
        <f t="shared" si="8"/>
        <v>0</v>
      </c>
      <c r="L55" s="34">
        <f t="shared" si="8"/>
        <v>0</v>
      </c>
      <c r="M55" s="34">
        <f t="shared" si="8"/>
        <v>0</v>
      </c>
      <c r="N55" s="34">
        <f t="shared" si="8"/>
        <v>0</v>
      </c>
      <c r="O55" s="34">
        <f t="shared" si="8"/>
        <v>0</v>
      </c>
      <c r="P55" s="34">
        <f t="shared" si="8"/>
        <v>13</v>
      </c>
      <c r="Q55" s="34">
        <f t="shared" si="8"/>
        <v>7</v>
      </c>
      <c r="R55" s="34">
        <f t="shared" si="8"/>
        <v>0</v>
      </c>
      <c r="S55" s="34">
        <f t="shared" si="8"/>
        <v>5</v>
      </c>
      <c r="T55" s="34">
        <f t="shared" si="8"/>
        <v>25</v>
      </c>
      <c r="U55" s="34">
        <f t="shared" si="8"/>
        <v>142</v>
      </c>
      <c r="V55" s="34">
        <f t="shared" si="8"/>
        <v>0</v>
      </c>
      <c r="W55" s="34">
        <f t="shared" si="8"/>
        <v>0</v>
      </c>
      <c r="X55" s="34">
        <f t="shared" si="8"/>
        <v>0</v>
      </c>
      <c r="Y55" s="34">
        <f t="shared" si="8"/>
        <v>0</v>
      </c>
      <c r="Z55" s="34">
        <f t="shared" si="8"/>
        <v>7</v>
      </c>
      <c r="AA55" s="34">
        <f t="shared" si="8"/>
        <v>0</v>
      </c>
      <c r="AB55" s="34">
        <f t="shared" si="8"/>
        <v>0.45</v>
      </c>
      <c r="AC55" s="34">
        <f t="shared" si="8"/>
        <v>0</v>
      </c>
      <c r="AD55" s="34">
        <f t="shared" si="8"/>
        <v>0</v>
      </c>
      <c r="AE55" s="34">
        <f t="shared" si="8"/>
        <v>0</v>
      </c>
      <c r="AF55" s="34">
        <f t="shared" si="8"/>
        <v>0</v>
      </c>
    </row>
    <row r="56" spans="1:32" ht="45.75" customHeight="1">
      <c r="A56" s="73"/>
      <c r="B56" s="50" t="s">
        <v>59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71">
        <v>3.75</v>
      </c>
      <c r="AF56" s="34"/>
    </row>
    <row r="57" spans="1:32" s="6" customFormat="1" ht="57.75" customHeight="1">
      <c r="A57" s="34"/>
      <c r="B57" s="64" t="s">
        <v>11</v>
      </c>
      <c r="C57" s="69">
        <f aca="true" t="shared" si="9" ref="C57:AD57">C39+C42+C51+C55</f>
        <v>77</v>
      </c>
      <c r="D57" s="69">
        <f t="shared" si="9"/>
        <v>35</v>
      </c>
      <c r="E57" s="69">
        <f t="shared" si="9"/>
        <v>12</v>
      </c>
      <c r="F57" s="69">
        <f t="shared" si="9"/>
        <v>0</v>
      </c>
      <c r="G57" s="69">
        <f t="shared" si="9"/>
        <v>22</v>
      </c>
      <c r="H57" s="69">
        <f t="shared" si="9"/>
        <v>0</v>
      </c>
      <c r="I57" s="69">
        <f t="shared" si="9"/>
        <v>189</v>
      </c>
      <c r="J57" s="69">
        <f t="shared" si="9"/>
        <v>85</v>
      </c>
      <c r="K57" s="69">
        <f t="shared" si="9"/>
        <v>0</v>
      </c>
      <c r="L57" s="69">
        <f t="shared" si="9"/>
        <v>0</v>
      </c>
      <c r="M57" s="69">
        <f t="shared" si="9"/>
        <v>0</v>
      </c>
      <c r="N57" s="69">
        <f t="shared" si="9"/>
        <v>21</v>
      </c>
      <c r="O57" s="69">
        <f t="shared" si="9"/>
        <v>0</v>
      </c>
      <c r="P57" s="69">
        <f t="shared" si="9"/>
        <v>27</v>
      </c>
      <c r="Q57" s="69">
        <f t="shared" si="9"/>
        <v>16</v>
      </c>
      <c r="R57" s="69">
        <f t="shared" si="9"/>
        <v>6.5</v>
      </c>
      <c r="S57" s="69">
        <f t="shared" si="9"/>
        <v>12</v>
      </c>
      <c r="T57" s="69">
        <f t="shared" si="9"/>
        <v>427</v>
      </c>
      <c r="U57" s="69">
        <f t="shared" si="9"/>
        <v>142</v>
      </c>
      <c r="V57" s="69">
        <f t="shared" si="9"/>
        <v>29</v>
      </c>
      <c r="W57" s="69">
        <f t="shared" si="9"/>
        <v>0</v>
      </c>
      <c r="X57" s="69">
        <f t="shared" si="9"/>
        <v>0</v>
      </c>
      <c r="Y57" s="69">
        <f t="shared" si="9"/>
        <v>53</v>
      </c>
      <c r="Z57" s="69">
        <f t="shared" si="9"/>
        <v>17</v>
      </c>
      <c r="AA57" s="69">
        <f t="shared" si="9"/>
        <v>12</v>
      </c>
      <c r="AB57" s="69">
        <f t="shared" si="9"/>
        <v>0.45</v>
      </c>
      <c r="AC57" s="69">
        <f t="shared" si="9"/>
        <v>1.8</v>
      </c>
      <c r="AD57" s="69">
        <f t="shared" si="9"/>
        <v>0</v>
      </c>
      <c r="AE57" s="71">
        <v>3.75</v>
      </c>
      <c r="AF57" s="69">
        <f>AF39+AF42+AF51+AF55</f>
        <v>0</v>
      </c>
    </row>
    <row r="58" spans="1:32" ht="57.75">
      <c r="A58" s="81" t="s">
        <v>76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</row>
    <row r="59" spans="1:32" ht="57.75">
      <c r="A59" s="81" t="s">
        <v>13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</row>
    <row r="60" spans="1:32" ht="57.75">
      <c r="A60" s="85" t="s">
        <v>100</v>
      </c>
      <c r="B60" s="81" t="s">
        <v>23</v>
      </c>
      <c r="C60" s="82" t="s">
        <v>102</v>
      </c>
      <c r="D60" s="82" t="s">
        <v>103</v>
      </c>
      <c r="E60" s="82" t="s">
        <v>104</v>
      </c>
      <c r="F60" s="82" t="s">
        <v>105</v>
      </c>
      <c r="G60" s="82" t="s">
        <v>106</v>
      </c>
      <c r="H60" s="82" t="s">
        <v>107</v>
      </c>
      <c r="I60" s="82" t="s">
        <v>108</v>
      </c>
      <c r="J60" s="82" t="s">
        <v>109</v>
      </c>
      <c r="K60" s="83" t="s">
        <v>55</v>
      </c>
      <c r="L60" s="83" t="s">
        <v>110</v>
      </c>
      <c r="M60" s="82" t="s">
        <v>111</v>
      </c>
      <c r="N60" s="82" t="s">
        <v>112</v>
      </c>
      <c r="O60" s="82" t="s">
        <v>41</v>
      </c>
      <c r="P60" s="82" t="s">
        <v>42</v>
      </c>
      <c r="Q60" s="82" t="s">
        <v>113</v>
      </c>
      <c r="R60" s="82" t="s">
        <v>43</v>
      </c>
      <c r="S60" s="82" t="s">
        <v>114</v>
      </c>
      <c r="T60" s="82" t="s">
        <v>115</v>
      </c>
      <c r="U60" s="82" t="s">
        <v>152</v>
      </c>
      <c r="V60" s="82" t="s">
        <v>144</v>
      </c>
      <c r="W60" s="82" t="s">
        <v>122</v>
      </c>
      <c r="X60" s="82" t="s">
        <v>116</v>
      </c>
      <c r="Y60" s="82" t="s">
        <v>117</v>
      </c>
      <c r="Z60" s="82" t="s">
        <v>44</v>
      </c>
      <c r="AA60" s="82" t="s">
        <v>45</v>
      </c>
      <c r="AB60" s="82" t="s">
        <v>47</v>
      </c>
      <c r="AC60" s="83" t="s">
        <v>51</v>
      </c>
      <c r="AD60" s="82" t="s">
        <v>56</v>
      </c>
      <c r="AE60" s="82" t="s">
        <v>46</v>
      </c>
      <c r="AF60" s="82" t="s">
        <v>57</v>
      </c>
    </row>
    <row r="61" spans="1:32" ht="348.75" customHeight="1">
      <c r="A61" s="85"/>
      <c r="B61" s="81"/>
      <c r="C61" s="82"/>
      <c r="D61" s="82"/>
      <c r="E61" s="82"/>
      <c r="F61" s="82"/>
      <c r="G61" s="82"/>
      <c r="H61" s="82"/>
      <c r="I61" s="82"/>
      <c r="J61" s="82"/>
      <c r="K61" s="84"/>
      <c r="L61" s="84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4"/>
      <c r="AD61" s="82"/>
      <c r="AE61" s="82"/>
      <c r="AF61" s="82"/>
    </row>
    <row r="62" spans="1:32" ht="57.75">
      <c r="A62" s="73"/>
      <c r="B62" s="61"/>
      <c r="C62" s="73">
        <v>1</v>
      </c>
      <c r="D62" s="73">
        <v>2</v>
      </c>
      <c r="E62" s="73">
        <v>3</v>
      </c>
      <c r="F62" s="73">
        <v>4</v>
      </c>
      <c r="G62" s="73">
        <v>5</v>
      </c>
      <c r="H62" s="73">
        <v>6</v>
      </c>
      <c r="I62" s="73">
        <v>7</v>
      </c>
      <c r="J62" s="73" t="s">
        <v>48</v>
      </c>
      <c r="K62" s="73">
        <v>9</v>
      </c>
      <c r="L62" s="73">
        <v>10</v>
      </c>
      <c r="M62" s="73">
        <v>11</v>
      </c>
      <c r="N62" s="73">
        <v>12</v>
      </c>
      <c r="O62" s="73">
        <v>13</v>
      </c>
      <c r="P62" s="73">
        <v>14</v>
      </c>
      <c r="Q62" s="73">
        <v>15</v>
      </c>
      <c r="R62" s="73">
        <v>16</v>
      </c>
      <c r="S62" s="73">
        <v>17</v>
      </c>
      <c r="T62" s="73">
        <v>18</v>
      </c>
      <c r="U62" s="73">
        <v>19</v>
      </c>
      <c r="V62" s="73">
        <v>20</v>
      </c>
      <c r="W62" s="73">
        <v>21</v>
      </c>
      <c r="X62" s="73">
        <v>22</v>
      </c>
      <c r="Y62" s="73">
        <v>23</v>
      </c>
      <c r="Z62" s="73">
        <v>24</v>
      </c>
      <c r="AA62" s="73">
        <v>25</v>
      </c>
      <c r="AB62" s="73">
        <v>26</v>
      </c>
      <c r="AC62" s="73">
        <v>27</v>
      </c>
      <c r="AD62" s="73">
        <v>28</v>
      </c>
      <c r="AE62" s="73">
        <v>29</v>
      </c>
      <c r="AF62" s="73">
        <v>30</v>
      </c>
    </row>
    <row r="63" spans="1:32" ht="57.75">
      <c r="A63" s="81" t="s">
        <v>6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</row>
    <row r="64" spans="1:32" ht="57.75">
      <c r="A64" s="62">
        <v>35</v>
      </c>
      <c r="B64" s="63" t="s">
        <v>94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>
        <v>5</v>
      </c>
      <c r="R64" s="62">
        <v>3</v>
      </c>
      <c r="S64" s="62">
        <v>80</v>
      </c>
      <c r="T64" s="62">
        <v>115</v>
      </c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34"/>
    </row>
    <row r="65" spans="1:32" ht="173.25">
      <c r="A65" s="34">
        <v>36</v>
      </c>
      <c r="B65" s="50" t="s">
        <v>154</v>
      </c>
      <c r="C65" s="34"/>
      <c r="D65" s="34"/>
      <c r="E65" s="34"/>
      <c r="F65" s="34"/>
      <c r="G65" s="34"/>
      <c r="H65" s="34"/>
      <c r="I65" s="34"/>
      <c r="J65" s="34">
        <v>50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ht="57.75">
      <c r="A66" s="34">
        <v>15</v>
      </c>
      <c r="B66" s="50" t="s">
        <v>15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>
        <v>5</v>
      </c>
      <c r="Q66" s="34"/>
      <c r="R66" s="34"/>
      <c r="S66" s="34"/>
      <c r="T66" s="34">
        <v>130</v>
      </c>
      <c r="U66" s="34"/>
      <c r="V66" s="34"/>
      <c r="W66" s="34"/>
      <c r="X66" s="34"/>
      <c r="Y66" s="34"/>
      <c r="Z66" s="34"/>
      <c r="AA66" s="34"/>
      <c r="AB66" s="34"/>
      <c r="AC66" s="34"/>
      <c r="AD66" s="34">
        <v>0.9</v>
      </c>
      <c r="AE66" s="34"/>
      <c r="AF66" s="34"/>
    </row>
    <row r="67" spans="1:32" ht="115.5">
      <c r="A67" s="34" t="s">
        <v>33</v>
      </c>
      <c r="B67" s="50" t="s">
        <v>54</v>
      </c>
      <c r="C67" s="34">
        <v>25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ht="57.75">
      <c r="A68" s="34"/>
      <c r="B68" s="50" t="s">
        <v>7</v>
      </c>
      <c r="C68" s="34">
        <f aca="true" t="shared" si="10" ref="C68:AF68">SUM(C64:C67)</f>
        <v>25</v>
      </c>
      <c r="D68" s="34">
        <f t="shared" si="10"/>
        <v>0</v>
      </c>
      <c r="E68" s="34">
        <f t="shared" si="10"/>
        <v>0</v>
      </c>
      <c r="F68" s="34">
        <f t="shared" si="10"/>
        <v>0</v>
      </c>
      <c r="G68" s="34">
        <f t="shared" si="10"/>
        <v>0</v>
      </c>
      <c r="H68" s="34">
        <f t="shared" si="10"/>
        <v>0</v>
      </c>
      <c r="I68" s="34">
        <f t="shared" si="10"/>
        <v>0</v>
      </c>
      <c r="J68" s="34">
        <f t="shared" si="10"/>
        <v>50</v>
      </c>
      <c r="K68" s="34">
        <f t="shared" si="10"/>
        <v>0</v>
      </c>
      <c r="L68" s="34">
        <f t="shared" si="10"/>
        <v>0</v>
      </c>
      <c r="M68" s="34">
        <f t="shared" si="10"/>
        <v>0</v>
      </c>
      <c r="N68" s="34">
        <f t="shared" si="10"/>
        <v>0</v>
      </c>
      <c r="O68" s="34">
        <f t="shared" si="10"/>
        <v>0</v>
      </c>
      <c r="P68" s="34">
        <f t="shared" si="10"/>
        <v>5</v>
      </c>
      <c r="Q68" s="34">
        <f t="shared" si="10"/>
        <v>5</v>
      </c>
      <c r="R68" s="34">
        <f t="shared" si="10"/>
        <v>3</v>
      </c>
      <c r="S68" s="34">
        <f t="shared" si="10"/>
        <v>80</v>
      </c>
      <c r="T68" s="34">
        <f t="shared" si="10"/>
        <v>245</v>
      </c>
      <c r="U68" s="34">
        <f t="shared" si="10"/>
        <v>0</v>
      </c>
      <c r="V68" s="34">
        <f t="shared" si="10"/>
        <v>0</v>
      </c>
      <c r="W68" s="34">
        <f t="shared" si="10"/>
        <v>0</v>
      </c>
      <c r="X68" s="34">
        <f t="shared" si="10"/>
        <v>0</v>
      </c>
      <c r="Y68" s="34">
        <f t="shared" si="10"/>
        <v>0</v>
      </c>
      <c r="Z68" s="34">
        <f t="shared" si="10"/>
        <v>0</v>
      </c>
      <c r="AA68" s="34">
        <f t="shared" si="10"/>
        <v>0</v>
      </c>
      <c r="AB68" s="34">
        <f t="shared" si="10"/>
        <v>0</v>
      </c>
      <c r="AC68" s="34">
        <f t="shared" si="10"/>
        <v>0</v>
      </c>
      <c r="AD68" s="34">
        <f t="shared" si="10"/>
        <v>0.9</v>
      </c>
      <c r="AE68" s="34">
        <f t="shared" si="10"/>
        <v>0</v>
      </c>
      <c r="AF68" s="34">
        <f t="shared" si="10"/>
        <v>0</v>
      </c>
    </row>
    <row r="69" spans="1:32" ht="57.75">
      <c r="A69" s="85" t="s">
        <v>50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</row>
    <row r="70" spans="1:32" ht="115.5">
      <c r="A70" s="34" t="s">
        <v>33</v>
      </c>
      <c r="B70" s="50" t="s">
        <v>72</v>
      </c>
      <c r="C70" s="34"/>
      <c r="D70" s="34"/>
      <c r="E70" s="34"/>
      <c r="F70" s="34"/>
      <c r="G70" s="34"/>
      <c r="H70" s="34"/>
      <c r="I70" s="34"/>
      <c r="J70" s="34"/>
      <c r="K70" s="34">
        <v>190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57.75">
      <c r="A71" s="34"/>
      <c r="B71" s="50" t="s">
        <v>29</v>
      </c>
      <c r="C71" s="34">
        <f>C70</f>
        <v>0</v>
      </c>
      <c r="D71" s="34">
        <f aca="true" t="shared" si="11" ref="D71:AF71">D70</f>
        <v>0</v>
      </c>
      <c r="E71" s="34">
        <f t="shared" si="11"/>
        <v>0</v>
      </c>
      <c r="F71" s="34">
        <f t="shared" si="11"/>
        <v>0</v>
      </c>
      <c r="G71" s="34">
        <f t="shared" si="11"/>
        <v>0</v>
      </c>
      <c r="H71" s="34">
        <f t="shared" si="11"/>
        <v>0</v>
      </c>
      <c r="I71" s="34">
        <f t="shared" si="11"/>
        <v>0</v>
      </c>
      <c r="J71" s="34">
        <f t="shared" si="11"/>
        <v>0</v>
      </c>
      <c r="K71" s="34">
        <f t="shared" si="11"/>
        <v>190</v>
      </c>
      <c r="L71" s="34">
        <f t="shared" si="11"/>
        <v>0</v>
      </c>
      <c r="M71" s="34">
        <f t="shared" si="11"/>
        <v>0</v>
      </c>
      <c r="N71" s="34">
        <f t="shared" si="11"/>
        <v>0</v>
      </c>
      <c r="O71" s="34">
        <f t="shared" si="11"/>
        <v>0</v>
      </c>
      <c r="P71" s="34">
        <f t="shared" si="11"/>
        <v>0</v>
      </c>
      <c r="Q71" s="34">
        <f t="shared" si="11"/>
        <v>0</v>
      </c>
      <c r="R71" s="34">
        <f t="shared" si="11"/>
        <v>0</v>
      </c>
      <c r="S71" s="34">
        <f t="shared" si="11"/>
        <v>0</v>
      </c>
      <c r="T71" s="34">
        <f t="shared" si="11"/>
        <v>0</v>
      </c>
      <c r="U71" s="34">
        <f t="shared" si="11"/>
        <v>0</v>
      </c>
      <c r="V71" s="34">
        <f t="shared" si="11"/>
        <v>0</v>
      </c>
      <c r="W71" s="34">
        <f t="shared" si="11"/>
        <v>0</v>
      </c>
      <c r="X71" s="34">
        <f t="shared" si="11"/>
        <v>0</v>
      </c>
      <c r="Y71" s="34">
        <f t="shared" si="11"/>
        <v>0</v>
      </c>
      <c r="Z71" s="34">
        <f t="shared" si="11"/>
        <v>0</v>
      </c>
      <c r="AA71" s="34">
        <f t="shared" si="11"/>
        <v>0</v>
      </c>
      <c r="AB71" s="34">
        <f t="shared" si="11"/>
        <v>0</v>
      </c>
      <c r="AC71" s="34">
        <f t="shared" si="11"/>
        <v>0</v>
      </c>
      <c r="AD71" s="34">
        <f t="shared" si="11"/>
        <v>0</v>
      </c>
      <c r="AE71" s="34">
        <f t="shared" si="11"/>
        <v>0</v>
      </c>
      <c r="AF71" s="34">
        <f t="shared" si="11"/>
        <v>0</v>
      </c>
    </row>
    <row r="72" spans="1:32" ht="57.75">
      <c r="A72" s="85" t="s">
        <v>31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</row>
    <row r="73" spans="1:32" ht="173.25">
      <c r="A73" s="62">
        <v>18</v>
      </c>
      <c r="B73" s="63" t="s">
        <v>139</v>
      </c>
      <c r="C73" s="62"/>
      <c r="D73" s="62"/>
      <c r="E73" s="62"/>
      <c r="F73" s="62"/>
      <c r="G73" s="62"/>
      <c r="H73" s="62"/>
      <c r="I73" s="62"/>
      <c r="J73" s="62">
        <v>50</v>
      </c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spans="1:32" ht="173.25">
      <c r="A74" s="34">
        <v>48</v>
      </c>
      <c r="B74" s="50" t="s">
        <v>71</v>
      </c>
      <c r="C74" s="34"/>
      <c r="D74" s="34"/>
      <c r="E74" s="34"/>
      <c r="F74" s="34"/>
      <c r="G74" s="34">
        <v>8</v>
      </c>
      <c r="H74" s="34"/>
      <c r="I74" s="34">
        <v>20</v>
      </c>
      <c r="J74" s="34">
        <v>44</v>
      </c>
      <c r="K74" s="34"/>
      <c r="L74" s="34"/>
      <c r="M74" s="34"/>
      <c r="N74" s="34"/>
      <c r="O74" s="34"/>
      <c r="P74" s="34"/>
      <c r="Q74" s="34"/>
      <c r="R74" s="34">
        <v>2</v>
      </c>
      <c r="S74" s="34"/>
      <c r="T74" s="34"/>
      <c r="U74" s="34"/>
      <c r="V74" s="34">
        <v>29</v>
      </c>
      <c r="W74" s="34"/>
      <c r="X74" s="34"/>
      <c r="Y74" s="34"/>
      <c r="Z74" s="34">
        <v>10</v>
      </c>
      <c r="AA74" s="34"/>
      <c r="AB74" s="34"/>
      <c r="AC74" s="34"/>
      <c r="AD74" s="34"/>
      <c r="AE74" s="34"/>
      <c r="AF74" s="34"/>
    </row>
    <row r="75" spans="1:32" ht="57.75">
      <c r="A75" s="62">
        <v>33</v>
      </c>
      <c r="B75" s="63" t="s">
        <v>93</v>
      </c>
      <c r="C75" s="62"/>
      <c r="D75" s="62"/>
      <c r="E75" s="62">
        <v>2.3</v>
      </c>
      <c r="F75" s="62"/>
      <c r="G75" s="62"/>
      <c r="H75" s="62"/>
      <c r="I75" s="62"/>
      <c r="J75" s="62">
        <v>5.8</v>
      </c>
      <c r="K75" s="62"/>
      <c r="L75" s="62"/>
      <c r="M75" s="62"/>
      <c r="N75" s="62"/>
      <c r="O75" s="62"/>
      <c r="P75" s="62"/>
      <c r="Q75" s="62"/>
      <c r="R75" s="62">
        <v>3.5</v>
      </c>
      <c r="S75" s="62"/>
      <c r="T75" s="62"/>
      <c r="U75" s="62"/>
      <c r="V75" s="62">
        <v>58</v>
      </c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  <row r="76" spans="1:32" ht="115.5">
      <c r="A76" s="34">
        <v>26</v>
      </c>
      <c r="B76" s="50" t="s">
        <v>132</v>
      </c>
      <c r="C76" s="34"/>
      <c r="D76" s="34"/>
      <c r="E76" s="34"/>
      <c r="F76" s="34"/>
      <c r="G76" s="34"/>
      <c r="H76" s="34">
        <v>39</v>
      </c>
      <c r="I76" s="34"/>
      <c r="J76" s="34">
        <v>57</v>
      </c>
      <c r="K76" s="34"/>
      <c r="L76" s="34"/>
      <c r="M76" s="34"/>
      <c r="N76" s="34"/>
      <c r="O76" s="34"/>
      <c r="P76" s="34"/>
      <c r="Q76" s="34">
        <v>4</v>
      </c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ht="57.75">
      <c r="A77" s="34">
        <v>20</v>
      </c>
      <c r="B77" s="50" t="s">
        <v>124</v>
      </c>
      <c r="C77" s="34"/>
      <c r="D77" s="34"/>
      <c r="E77" s="34"/>
      <c r="F77" s="34">
        <v>11.25</v>
      </c>
      <c r="G77" s="34"/>
      <c r="H77" s="34"/>
      <c r="I77" s="34"/>
      <c r="J77" s="34"/>
      <c r="K77" s="34"/>
      <c r="L77" s="34"/>
      <c r="M77" s="34">
        <v>19</v>
      </c>
      <c r="N77" s="34"/>
      <c r="O77" s="34"/>
      <c r="P77" s="34">
        <v>5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ht="115.5">
      <c r="A78" s="34" t="s">
        <v>33</v>
      </c>
      <c r="B78" s="50" t="s">
        <v>54</v>
      </c>
      <c r="C78" s="34">
        <v>25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ht="115.5">
      <c r="A79" s="34" t="s">
        <v>33</v>
      </c>
      <c r="B79" s="50" t="s">
        <v>58</v>
      </c>
      <c r="C79" s="34"/>
      <c r="D79" s="34">
        <v>35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ht="57.75">
      <c r="A80" s="34"/>
      <c r="B80" s="50" t="s">
        <v>7</v>
      </c>
      <c r="C80" s="34">
        <f aca="true" t="shared" si="12" ref="C80:AF80">SUM(C73:C79)</f>
        <v>25</v>
      </c>
      <c r="D80" s="34">
        <f t="shared" si="12"/>
        <v>35</v>
      </c>
      <c r="E80" s="34">
        <f t="shared" si="12"/>
        <v>2.3</v>
      </c>
      <c r="F80" s="34">
        <f t="shared" si="12"/>
        <v>11.25</v>
      </c>
      <c r="G80" s="34">
        <f t="shared" si="12"/>
        <v>8</v>
      </c>
      <c r="H80" s="34">
        <f t="shared" si="12"/>
        <v>39</v>
      </c>
      <c r="I80" s="34">
        <f t="shared" si="12"/>
        <v>20</v>
      </c>
      <c r="J80" s="34">
        <f t="shared" si="12"/>
        <v>156.8</v>
      </c>
      <c r="K80" s="34">
        <f t="shared" si="12"/>
        <v>0</v>
      </c>
      <c r="L80" s="34">
        <f t="shared" si="12"/>
        <v>0</v>
      </c>
      <c r="M80" s="34">
        <f t="shared" si="12"/>
        <v>19</v>
      </c>
      <c r="N80" s="34">
        <f t="shared" si="12"/>
        <v>0</v>
      </c>
      <c r="O80" s="34">
        <f t="shared" si="12"/>
        <v>0</v>
      </c>
      <c r="P80" s="34">
        <f t="shared" si="12"/>
        <v>5</v>
      </c>
      <c r="Q80" s="34">
        <f t="shared" si="12"/>
        <v>4</v>
      </c>
      <c r="R80" s="34">
        <f t="shared" si="12"/>
        <v>5.5</v>
      </c>
      <c r="S80" s="34">
        <f t="shared" si="12"/>
        <v>0</v>
      </c>
      <c r="T80" s="34">
        <f t="shared" si="12"/>
        <v>0</v>
      </c>
      <c r="U80" s="34">
        <f t="shared" si="12"/>
        <v>0</v>
      </c>
      <c r="V80" s="34">
        <f t="shared" si="12"/>
        <v>87</v>
      </c>
      <c r="W80" s="34">
        <f t="shared" si="12"/>
        <v>0</v>
      </c>
      <c r="X80" s="34">
        <f t="shared" si="12"/>
        <v>0</v>
      </c>
      <c r="Y80" s="34">
        <f t="shared" si="12"/>
        <v>0</v>
      </c>
      <c r="Z80" s="34">
        <f t="shared" si="12"/>
        <v>10</v>
      </c>
      <c r="AA80" s="34">
        <f t="shared" si="12"/>
        <v>0</v>
      </c>
      <c r="AB80" s="34">
        <f t="shared" si="12"/>
        <v>0</v>
      </c>
      <c r="AC80" s="34">
        <f t="shared" si="12"/>
        <v>0</v>
      </c>
      <c r="AD80" s="34">
        <f t="shared" si="12"/>
        <v>0</v>
      </c>
      <c r="AE80" s="34">
        <f t="shared" si="12"/>
        <v>0</v>
      </c>
      <c r="AF80" s="34">
        <f t="shared" si="12"/>
        <v>0</v>
      </c>
    </row>
    <row r="81" spans="1:32" ht="57.75">
      <c r="A81" s="85" t="s">
        <v>28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</row>
    <row r="82" spans="1:32" ht="173.25">
      <c r="A82" s="62" t="s">
        <v>33</v>
      </c>
      <c r="B82" s="63" t="s">
        <v>135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34">
        <v>50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ht="57.75">
      <c r="A83" s="34">
        <v>17</v>
      </c>
      <c r="B83" s="50" t="s">
        <v>99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>
        <v>160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ht="57.75">
      <c r="A84" s="34">
        <v>29</v>
      </c>
      <c r="B84" s="50" t="s">
        <v>10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>
        <v>5</v>
      </c>
      <c r="N84" s="34"/>
      <c r="O84" s="34"/>
      <c r="P84" s="34">
        <v>5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>
        <v>0.45</v>
      </c>
      <c r="AC84" s="34"/>
      <c r="AD84" s="34"/>
      <c r="AE84" s="34"/>
      <c r="AF84" s="34"/>
    </row>
    <row r="85" spans="1:32" ht="57.75">
      <c r="A85" s="34"/>
      <c r="B85" s="50" t="s">
        <v>7</v>
      </c>
      <c r="C85" s="34">
        <f aca="true" t="shared" si="13" ref="C85:AF85">SUM(C82:C84)</f>
        <v>0</v>
      </c>
      <c r="D85" s="34">
        <f t="shared" si="13"/>
        <v>0</v>
      </c>
      <c r="E85" s="34">
        <f t="shared" si="13"/>
        <v>0</v>
      </c>
      <c r="F85" s="34">
        <f t="shared" si="13"/>
        <v>0</v>
      </c>
      <c r="G85" s="34">
        <f t="shared" si="13"/>
        <v>0</v>
      </c>
      <c r="H85" s="34">
        <f t="shared" si="13"/>
        <v>0</v>
      </c>
      <c r="I85" s="34">
        <f t="shared" si="13"/>
        <v>0</v>
      </c>
      <c r="J85" s="34">
        <f t="shared" si="13"/>
        <v>0</v>
      </c>
      <c r="K85" s="34">
        <f t="shared" si="13"/>
        <v>0</v>
      </c>
      <c r="L85" s="34">
        <f t="shared" si="13"/>
        <v>0</v>
      </c>
      <c r="M85" s="34">
        <f t="shared" si="13"/>
        <v>165</v>
      </c>
      <c r="N85" s="34">
        <f t="shared" si="13"/>
        <v>0</v>
      </c>
      <c r="O85" s="34">
        <f t="shared" si="13"/>
        <v>50</v>
      </c>
      <c r="P85" s="34">
        <f t="shared" si="13"/>
        <v>5</v>
      </c>
      <c r="Q85" s="34">
        <f t="shared" si="13"/>
        <v>0</v>
      </c>
      <c r="R85" s="34">
        <f t="shared" si="13"/>
        <v>0</v>
      </c>
      <c r="S85" s="34">
        <f t="shared" si="13"/>
        <v>0</v>
      </c>
      <c r="T85" s="34">
        <f t="shared" si="13"/>
        <v>0</v>
      </c>
      <c r="U85" s="34">
        <f t="shared" si="13"/>
        <v>0</v>
      </c>
      <c r="V85" s="34">
        <f t="shared" si="13"/>
        <v>0</v>
      </c>
      <c r="W85" s="34">
        <f t="shared" si="13"/>
        <v>0</v>
      </c>
      <c r="X85" s="34">
        <f t="shared" si="13"/>
        <v>0</v>
      </c>
      <c r="Y85" s="34">
        <f t="shared" si="13"/>
        <v>0</v>
      </c>
      <c r="Z85" s="34">
        <f t="shared" si="13"/>
        <v>0</v>
      </c>
      <c r="AA85" s="34">
        <f t="shared" si="13"/>
        <v>0</v>
      </c>
      <c r="AB85" s="34">
        <f t="shared" si="13"/>
        <v>0.45</v>
      </c>
      <c r="AC85" s="34">
        <f t="shared" si="13"/>
        <v>0</v>
      </c>
      <c r="AD85" s="34">
        <f t="shared" si="13"/>
        <v>0</v>
      </c>
      <c r="AE85" s="34">
        <f t="shared" si="13"/>
        <v>0</v>
      </c>
      <c r="AF85" s="34">
        <f t="shared" si="13"/>
        <v>0</v>
      </c>
    </row>
    <row r="86" spans="1:32" ht="115.5">
      <c r="A86" s="73"/>
      <c r="B86" s="50" t="s">
        <v>59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71">
        <v>3.75</v>
      </c>
      <c r="AF86" s="34"/>
    </row>
    <row r="87" spans="1:32" ht="57.75">
      <c r="A87" s="34"/>
      <c r="B87" s="64" t="s">
        <v>11</v>
      </c>
      <c r="C87" s="34">
        <f aca="true" t="shared" si="14" ref="C87:AD87">C68+C71+C80+C85</f>
        <v>50</v>
      </c>
      <c r="D87" s="34">
        <f t="shared" si="14"/>
        <v>35</v>
      </c>
      <c r="E87" s="34">
        <f t="shared" si="14"/>
        <v>2.3</v>
      </c>
      <c r="F87" s="34">
        <f t="shared" si="14"/>
        <v>11.25</v>
      </c>
      <c r="G87" s="34">
        <f t="shared" si="14"/>
        <v>8</v>
      </c>
      <c r="H87" s="34">
        <f t="shared" si="14"/>
        <v>39</v>
      </c>
      <c r="I87" s="34">
        <f t="shared" si="14"/>
        <v>20</v>
      </c>
      <c r="J87" s="34">
        <f t="shared" si="14"/>
        <v>206.8</v>
      </c>
      <c r="K87" s="34">
        <f t="shared" si="14"/>
        <v>190</v>
      </c>
      <c r="L87" s="34">
        <f t="shared" si="14"/>
        <v>0</v>
      </c>
      <c r="M87" s="34">
        <f t="shared" si="14"/>
        <v>184</v>
      </c>
      <c r="N87" s="34">
        <f t="shared" si="14"/>
        <v>0</v>
      </c>
      <c r="O87" s="34">
        <f t="shared" si="14"/>
        <v>50</v>
      </c>
      <c r="P87" s="34">
        <f t="shared" si="14"/>
        <v>15</v>
      </c>
      <c r="Q87" s="34">
        <f t="shared" si="14"/>
        <v>9</v>
      </c>
      <c r="R87" s="34">
        <f t="shared" si="14"/>
        <v>8.5</v>
      </c>
      <c r="S87" s="34">
        <f t="shared" si="14"/>
        <v>80</v>
      </c>
      <c r="T87" s="34">
        <f t="shared" si="14"/>
        <v>245</v>
      </c>
      <c r="U87" s="34">
        <f t="shared" si="14"/>
        <v>0</v>
      </c>
      <c r="V87" s="34">
        <f t="shared" si="14"/>
        <v>87</v>
      </c>
      <c r="W87" s="34">
        <f t="shared" si="14"/>
        <v>0</v>
      </c>
      <c r="X87" s="34">
        <f t="shared" si="14"/>
        <v>0</v>
      </c>
      <c r="Y87" s="34">
        <f t="shared" si="14"/>
        <v>0</v>
      </c>
      <c r="Z87" s="34">
        <f t="shared" si="14"/>
        <v>10</v>
      </c>
      <c r="AA87" s="34">
        <f t="shared" si="14"/>
        <v>0</v>
      </c>
      <c r="AB87" s="34">
        <f t="shared" si="14"/>
        <v>0.45</v>
      </c>
      <c r="AC87" s="34">
        <f t="shared" si="14"/>
        <v>0</v>
      </c>
      <c r="AD87" s="34">
        <f t="shared" si="14"/>
        <v>0.9</v>
      </c>
      <c r="AE87" s="71">
        <v>3.75</v>
      </c>
      <c r="AF87" s="34">
        <f>AF68+AF71+AF80+AF85</f>
        <v>0</v>
      </c>
    </row>
    <row r="88" spans="1:32" ht="69" customHeight="1">
      <c r="A88" s="81" t="s">
        <v>76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</row>
    <row r="89" spans="1:32" ht="57.75">
      <c r="A89" s="81" t="s">
        <v>14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</row>
    <row r="90" spans="1:32" ht="57.75">
      <c r="A90" s="85" t="s">
        <v>100</v>
      </c>
      <c r="B90" s="81" t="s">
        <v>23</v>
      </c>
      <c r="C90" s="82" t="s">
        <v>102</v>
      </c>
      <c r="D90" s="82" t="s">
        <v>103</v>
      </c>
      <c r="E90" s="82" t="s">
        <v>104</v>
      </c>
      <c r="F90" s="82" t="s">
        <v>105</v>
      </c>
      <c r="G90" s="82" t="s">
        <v>106</v>
      </c>
      <c r="H90" s="82" t="s">
        <v>107</v>
      </c>
      <c r="I90" s="82" t="s">
        <v>108</v>
      </c>
      <c r="J90" s="82" t="s">
        <v>109</v>
      </c>
      <c r="K90" s="83" t="s">
        <v>55</v>
      </c>
      <c r="L90" s="83" t="s">
        <v>110</v>
      </c>
      <c r="M90" s="82" t="s">
        <v>111</v>
      </c>
      <c r="N90" s="82" t="s">
        <v>112</v>
      </c>
      <c r="O90" s="82" t="s">
        <v>41</v>
      </c>
      <c r="P90" s="82" t="s">
        <v>42</v>
      </c>
      <c r="Q90" s="82" t="s">
        <v>113</v>
      </c>
      <c r="R90" s="82" t="s">
        <v>43</v>
      </c>
      <c r="S90" s="82" t="s">
        <v>114</v>
      </c>
      <c r="T90" s="82" t="s">
        <v>115</v>
      </c>
      <c r="U90" s="82" t="s">
        <v>152</v>
      </c>
      <c r="V90" s="82" t="s">
        <v>144</v>
      </c>
      <c r="W90" s="82" t="s">
        <v>122</v>
      </c>
      <c r="X90" s="82" t="s">
        <v>116</v>
      </c>
      <c r="Y90" s="82" t="s">
        <v>117</v>
      </c>
      <c r="Z90" s="82" t="s">
        <v>44</v>
      </c>
      <c r="AA90" s="82" t="s">
        <v>45</v>
      </c>
      <c r="AB90" s="82" t="s">
        <v>47</v>
      </c>
      <c r="AC90" s="83" t="s">
        <v>51</v>
      </c>
      <c r="AD90" s="82" t="s">
        <v>56</v>
      </c>
      <c r="AE90" s="82" t="s">
        <v>46</v>
      </c>
      <c r="AF90" s="82" t="s">
        <v>57</v>
      </c>
    </row>
    <row r="91" spans="1:32" ht="406.5" customHeight="1">
      <c r="A91" s="85"/>
      <c r="B91" s="81"/>
      <c r="C91" s="82"/>
      <c r="D91" s="82"/>
      <c r="E91" s="82"/>
      <c r="F91" s="82"/>
      <c r="G91" s="82"/>
      <c r="H91" s="82"/>
      <c r="I91" s="82"/>
      <c r="J91" s="82"/>
      <c r="K91" s="84"/>
      <c r="L91" s="84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4"/>
      <c r="AD91" s="82"/>
      <c r="AE91" s="82"/>
      <c r="AF91" s="82"/>
    </row>
    <row r="92" spans="1:32" ht="57.75">
      <c r="A92" s="73"/>
      <c r="B92" s="61"/>
      <c r="C92" s="73">
        <v>1</v>
      </c>
      <c r="D92" s="73">
        <v>2</v>
      </c>
      <c r="E92" s="73">
        <v>3</v>
      </c>
      <c r="F92" s="73">
        <v>4</v>
      </c>
      <c r="G92" s="73">
        <v>5</v>
      </c>
      <c r="H92" s="73">
        <v>6</v>
      </c>
      <c r="I92" s="73">
        <v>7</v>
      </c>
      <c r="J92" s="73" t="s">
        <v>48</v>
      </c>
      <c r="K92" s="73">
        <v>9</v>
      </c>
      <c r="L92" s="73">
        <v>10</v>
      </c>
      <c r="M92" s="73">
        <v>11</v>
      </c>
      <c r="N92" s="73">
        <v>12</v>
      </c>
      <c r="O92" s="73">
        <v>13</v>
      </c>
      <c r="P92" s="73">
        <v>14</v>
      </c>
      <c r="Q92" s="73">
        <v>15</v>
      </c>
      <c r="R92" s="73">
        <v>16</v>
      </c>
      <c r="S92" s="73">
        <v>17</v>
      </c>
      <c r="T92" s="73">
        <v>18</v>
      </c>
      <c r="U92" s="73">
        <v>19</v>
      </c>
      <c r="V92" s="73">
        <v>20</v>
      </c>
      <c r="W92" s="73">
        <v>21</v>
      </c>
      <c r="X92" s="73">
        <v>22</v>
      </c>
      <c r="Y92" s="73">
        <v>23</v>
      </c>
      <c r="Z92" s="73">
        <v>24</v>
      </c>
      <c r="AA92" s="73">
        <v>25</v>
      </c>
      <c r="AB92" s="73">
        <v>26</v>
      </c>
      <c r="AC92" s="73">
        <v>27</v>
      </c>
      <c r="AD92" s="73">
        <v>28</v>
      </c>
      <c r="AE92" s="73">
        <v>29</v>
      </c>
      <c r="AF92" s="73">
        <v>30</v>
      </c>
    </row>
    <row r="93" spans="1:32" ht="57.75">
      <c r="A93" s="81" t="s">
        <v>6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</row>
    <row r="94" spans="1:32" ht="57.75">
      <c r="A94" s="34">
        <v>14</v>
      </c>
      <c r="B94" s="67" t="s">
        <v>81</v>
      </c>
      <c r="C94" s="34"/>
      <c r="D94" s="34"/>
      <c r="E94" s="34"/>
      <c r="F94" s="34"/>
      <c r="G94" s="34">
        <v>28</v>
      </c>
      <c r="H94" s="34"/>
      <c r="I94" s="34"/>
      <c r="J94" s="34"/>
      <c r="K94" s="34"/>
      <c r="L94" s="34"/>
      <c r="M94" s="34"/>
      <c r="N94" s="34"/>
      <c r="O94" s="34"/>
      <c r="P94" s="34">
        <v>4</v>
      </c>
      <c r="Q94" s="34">
        <v>3</v>
      </c>
      <c r="R94" s="34"/>
      <c r="S94" s="34"/>
      <c r="T94" s="34">
        <v>136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ht="115.5">
      <c r="A95" s="34">
        <v>2</v>
      </c>
      <c r="B95" s="50" t="s">
        <v>62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>
        <v>5</v>
      </c>
      <c r="Q95" s="34"/>
      <c r="R95" s="34"/>
      <c r="S95" s="34"/>
      <c r="T95" s="34">
        <v>130</v>
      </c>
      <c r="U95" s="34"/>
      <c r="V95" s="34"/>
      <c r="W95" s="34"/>
      <c r="X95" s="34"/>
      <c r="Y95" s="34"/>
      <c r="Z95" s="34"/>
      <c r="AA95" s="34"/>
      <c r="AB95" s="34"/>
      <c r="AC95" s="34">
        <v>1.8</v>
      </c>
      <c r="AD95" s="34"/>
      <c r="AE95" s="34"/>
      <c r="AF95" s="34"/>
    </row>
    <row r="96" spans="1:32" ht="57.75">
      <c r="A96" s="34">
        <v>16</v>
      </c>
      <c r="B96" s="50" t="s">
        <v>37</v>
      </c>
      <c r="C96" s="34">
        <v>25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>
        <v>6</v>
      </c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ht="69" customHeight="1">
      <c r="A97" s="34"/>
      <c r="B97" s="50" t="s">
        <v>7</v>
      </c>
      <c r="C97" s="34">
        <f>SUM(C94+C95+C96)</f>
        <v>25</v>
      </c>
      <c r="D97" s="34">
        <f aca="true" t="shared" si="15" ref="D97:AF97">SUM(D94+D95+D96)</f>
        <v>0</v>
      </c>
      <c r="E97" s="34">
        <f t="shared" si="15"/>
        <v>0</v>
      </c>
      <c r="F97" s="34">
        <f t="shared" si="15"/>
        <v>0</v>
      </c>
      <c r="G97" s="34">
        <f t="shared" si="15"/>
        <v>28</v>
      </c>
      <c r="H97" s="34">
        <f t="shared" si="15"/>
        <v>0</v>
      </c>
      <c r="I97" s="34">
        <f t="shared" si="15"/>
        <v>0</v>
      </c>
      <c r="J97" s="34">
        <f t="shared" si="15"/>
        <v>0</v>
      </c>
      <c r="K97" s="34">
        <f t="shared" si="15"/>
        <v>0</v>
      </c>
      <c r="L97" s="34">
        <f t="shared" si="15"/>
        <v>0</v>
      </c>
      <c r="M97" s="34">
        <f t="shared" si="15"/>
        <v>0</v>
      </c>
      <c r="N97" s="34">
        <f t="shared" si="15"/>
        <v>0</v>
      </c>
      <c r="O97" s="34">
        <f t="shared" si="15"/>
        <v>0</v>
      </c>
      <c r="P97" s="34">
        <f t="shared" si="15"/>
        <v>9</v>
      </c>
      <c r="Q97" s="34">
        <f t="shared" si="15"/>
        <v>9</v>
      </c>
      <c r="R97" s="34">
        <f t="shared" si="15"/>
        <v>0</v>
      </c>
      <c r="S97" s="34">
        <f t="shared" si="15"/>
        <v>0</v>
      </c>
      <c r="T97" s="34">
        <f t="shared" si="15"/>
        <v>266</v>
      </c>
      <c r="U97" s="34">
        <f t="shared" si="15"/>
        <v>0</v>
      </c>
      <c r="V97" s="34">
        <f t="shared" si="15"/>
        <v>0</v>
      </c>
      <c r="W97" s="34">
        <f>SUM(W94+W95+W96)</f>
        <v>0</v>
      </c>
      <c r="X97" s="34">
        <f t="shared" si="15"/>
        <v>0</v>
      </c>
      <c r="Y97" s="34">
        <f t="shared" si="15"/>
        <v>0</v>
      </c>
      <c r="Z97" s="34">
        <f t="shared" si="15"/>
        <v>0</v>
      </c>
      <c r="AA97" s="34">
        <f t="shared" si="15"/>
        <v>0</v>
      </c>
      <c r="AB97" s="34">
        <f t="shared" si="15"/>
        <v>0</v>
      </c>
      <c r="AC97" s="34">
        <f t="shared" si="15"/>
        <v>1.8</v>
      </c>
      <c r="AD97" s="34">
        <f t="shared" si="15"/>
        <v>0</v>
      </c>
      <c r="AE97" s="34">
        <f t="shared" si="15"/>
        <v>0</v>
      </c>
      <c r="AF97" s="34">
        <f t="shared" si="15"/>
        <v>0</v>
      </c>
    </row>
    <row r="98" spans="1:32" ht="57.75">
      <c r="A98" s="85" t="s">
        <v>50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</row>
    <row r="99" spans="1:32" ht="115.5">
      <c r="A99" s="34">
        <v>54</v>
      </c>
      <c r="B99" s="50" t="s">
        <v>188</v>
      </c>
      <c r="C99" s="34"/>
      <c r="D99" s="34"/>
      <c r="E99" s="34"/>
      <c r="F99" s="34"/>
      <c r="G99" s="34"/>
      <c r="H99" s="34"/>
      <c r="I99" s="34"/>
      <c r="J99" s="34"/>
      <c r="K99" s="34"/>
      <c r="L99" s="34">
        <v>200</v>
      </c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ht="69" customHeight="1">
      <c r="A100" s="34"/>
      <c r="B100" s="50" t="s">
        <v>29</v>
      </c>
      <c r="C100" s="34">
        <f aca="true" t="shared" si="16" ref="C100:AF100">SUM(C99:C99)</f>
        <v>0</v>
      </c>
      <c r="D100" s="34">
        <f t="shared" si="16"/>
        <v>0</v>
      </c>
      <c r="E100" s="34">
        <f t="shared" si="16"/>
        <v>0</v>
      </c>
      <c r="F100" s="34">
        <f t="shared" si="16"/>
        <v>0</v>
      </c>
      <c r="G100" s="34">
        <f t="shared" si="16"/>
        <v>0</v>
      </c>
      <c r="H100" s="34">
        <f t="shared" si="16"/>
        <v>0</v>
      </c>
      <c r="I100" s="34">
        <f t="shared" si="16"/>
        <v>0</v>
      </c>
      <c r="J100" s="34">
        <f t="shared" si="16"/>
        <v>0</v>
      </c>
      <c r="K100" s="34">
        <f t="shared" si="16"/>
        <v>0</v>
      </c>
      <c r="L100" s="34">
        <f t="shared" si="16"/>
        <v>200</v>
      </c>
      <c r="M100" s="34">
        <f t="shared" si="16"/>
        <v>0</v>
      </c>
      <c r="N100" s="34">
        <f t="shared" si="16"/>
        <v>0</v>
      </c>
      <c r="O100" s="34">
        <f t="shared" si="16"/>
        <v>0</v>
      </c>
      <c r="P100" s="34">
        <f t="shared" si="16"/>
        <v>0</v>
      </c>
      <c r="Q100" s="34">
        <f t="shared" si="16"/>
        <v>0</v>
      </c>
      <c r="R100" s="34">
        <f t="shared" si="16"/>
        <v>0</v>
      </c>
      <c r="S100" s="34">
        <f t="shared" si="16"/>
        <v>0</v>
      </c>
      <c r="T100" s="34">
        <f t="shared" si="16"/>
        <v>0</v>
      </c>
      <c r="U100" s="34">
        <f t="shared" si="16"/>
        <v>0</v>
      </c>
      <c r="V100" s="34">
        <f t="shared" si="16"/>
        <v>0</v>
      </c>
      <c r="W100" s="34">
        <f>SUM(W99:W99)</f>
        <v>0</v>
      </c>
      <c r="X100" s="34">
        <f t="shared" si="16"/>
        <v>0</v>
      </c>
      <c r="Y100" s="34">
        <f t="shared" si="16"/>
        <v>0</v>
      </c>
      <c r="Z100" s="34">
        <f t="shared" si="16"/>
        <v>0</v>
      </c>
      <c r="AA100" s="34">
        <f t="shared" si="16"/>
        <v>0</v>
      </c>
      <c r="AB100" s="34">
        <f t="shared" si="16"/>
        <v>0</v>
      </c>
      <c r="AC100" s="34">
        <f t="shared" si="16"/>
        <v>0</v>
      </c>
      <c r="AD100" s="34">
        <f t="shared" si="16"/>
        <v>0</v>
      </c>
      <c r="AE100" s="34">
        <f t="shared" si="16"/>
        <v>0</v>
      </c>
      <c r="AF100" s="34">
        <f t="shared" si="16"/>
        <v>0</v>
      </c>
    </row>
    <row r="101" spans="1:32" ht="57.75">
      <c r="A101" s="81" t="s">
        <v>9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</row>
    <row r="102" spans="1:32" ht="115.5">
      <c r="A102" s="34">
        <v>52</v>
      </c>
      <c r="B102" s="66" t="s">
        <v>70</v>
      </c>
      <c r="C102" s="34"/>
      <c r="D102" s="34"/>
      <c r="E102" s="34"/>
      <c r="F102" s="34"/>
      <c r="G102" s="34"/>
      <c r="H102" s="34"/>
      <c r="I102" s="34"/>
      <c r="J102" s="34">
        <v>50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73"/>
    </row>
    <row r="103" spans="1:32" ht="115.5">
      <c r="A103" s="34">
        <v>38</v>
      </c>
      <c r="B103" s="50" t="s">
        <v>83</v>
      </c>
      <c r="C103" s="34"/>
      <c r="D103" s="34"/>
      <c r="E103" s="34"/>
      <c r="F103" s="34"/>
      <c r="G103" s="34">
        <v>5</v>
      </c>
      <c r="H103" s="34"/>
      <c r="I103" s="34">
        <v>60</v>
      </c>
      <c r="J103" s="34">
        <v>16</v>
      </c>
      <c r="K103" s="34"/>
      <c r="L103" s="34"/>
      <c r="M103" s="34"/>
      <c r="N103" s="34"/>
      <c r="O103" s="34"/>
      <c r="P103" s="34"/>
      <c r="Q103" s="34"/>
      <c r="R103" s="34">
        <v>3</v>
      </c>
      <c r="S103" s="34"/>
      <c r="T103" s="34"/>
      <c r="U103" s="34"/>
      <c r="V103" s="34"/>
      <c r="W103" s="34"/>
      <c r="X103" s="34"/>
      <c r="Y103" s="34">
        <v>32</v>
      </c>
      <c r="Z103" s="34"/>
      <c r="AA103" s="34"/>
      <c r="AB103" s="34"/>
      <c r="AC103" s="34"/>
      <c r="AD103" s="34"/>
      <c r="AE103" s="34"/>
      <c r="AF103" s="34"/>
    </row>
    <row r="104" spans="1:32" ht="57.75">
      <c r="A104" s="34">
        <v>49</v>
      </c>
      <c r="B104" s="50" t="s">
        <v>85</v>
      </c>
      <c r="C104" s="34"/>
      <c r="D104" s="34"/>
      <c r="E104" s="34">
        <v>2.2</v>
      </c>
      <c r="F104" s="34"/>
      <c r="G104" s="34"/>
      <c r="H104" s="34"/>
      <c r="I104" s="34"/>
      <c r="J104" s="34">
        <v>225</v>
      </c>
      <c r="K104" s="34"/>
      <c r="L104" s="34"/>
      <c r="M104" s="34"/>
      <c r="N104" s="34"/>
      <c r="O104" s="34"/>
      <c r="P104" s="34"/>
      <c r="Q104" s="34"/>
      <c r="R104" s="34">
        <v>7</v>
      </c>
      <c r="S104" s="34"/>
      <c r="T104" s="34"/>
      <c r="U104" s="34"/>
      <c r="V104" s="34">
        <v>61</v>
      </c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ht="165.75" customHeight="1">
      <c r="A105" s="34">
        <v>50</v>
      </c>
      <c r="B105" s="50" t="s">
        <v>97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>
        <v>39.7</v>
      </c>
      <c r="N105" s="34"/>
      <c r="O105" s="34"/>
      <c r="P105" s="34">
        <v>4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ht="115.5">
      <c r="A106" s="34" t="s">
        <v>33</v>
      </c>
      <c r="B106" s="50" t="s">
        <v>54</v>
      </c>
      <c r="C106" s="34">
        <v>25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ht="115.5">
      <c r="A107" s="34" t="s">
        <v>33</v>
      </c>
      <c r="B107" s="50" t="s">
        <v>58</v>
      </c>
      <c r="C107" s="34"/>
      <c r="D107" s="34">
        <v>35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ht="57.75">
      <c r="A108" s="34"/>
      <c r="B108" s="50" t="s">
        <v>29</v>
      </c>
      <c r="C108" s="34">
        <f>SUM(C102+C103+C104+C105+C106+C107)</f>
        <v>25</v>
      </c>
      <c r="D108" s="34">
        <f aca="true" t="shared" si="17" ref="D108:AF108">SUM(D102+D103+D104+D105+D106+D107)</f>
        <v>35</v>
      </c>
      <c r="E108" s="34">
        <f t="shared" si="17"/>
        <v>2.2</v>
      </c>
      <c r="F108" s="34">
        <f t="shared" si="17"/>
        <v>0</v>
      </c>
      <c r="G108" s="34">
        <f t="shared" si="17"/>
        <v>5</v>
      </c>
      <c r="H108" s="34">
        <f t="shared" si="17"/>
        <v>0</v>
      </c>
      <c r="I108" s="34">
        <f t="shared" si="17"/>
        <v>60</v>
      </c>
      <c r="J108" s="34">
        <f t="shared" si="17"/>
        <v>291</v>
      </c>
      <c r="K108" s="34">
        <f t="shared" si="17"/>
        <v>0</v>
      </c>
      <c r="L108" s="34">
        <f t="shared" si="17"/>
        <v>0</v>
      </c>
      <c r="M108" s="34">
        <f t="shared" si="17"/>
        <v>39.7</v>
      </c>
      <c r="N108" s="34">
        <f t="shared" si="17"/>
        <v>0</v>
      </c>
      <c r="O108" s="34">
        <f t="shared" si="17"/>
        <v>0</v>
      </c>
      <c r="P108" s="34">
        <f t="shared" si="17"/>
        <v>4</v>
      </c>
      <c r="Q108" s="34">
        <f t="shared" si="17"/>
        <v>0</v>
      </c>
      <c r="R108" s="34">
        <f t="shared" si="17"/>
        <v>10</v>
      </c>
      <c r="S108" s="34">
        <f t="shared" si="17"/>
        <v>0</v>
      </c>
      <c r="T108" s="34">
        <f t="shared" si="17"/>
        <v>0</v>
      </c>
      <c r="U108" s="34">
        <f t="shared" si="17"/>
        <v>0</v>
      </c>
      <c r="V108" s="34">
        <f t="shared" si="17"/>
        <v>61</v>
      </c>
      <c r="W108" s="34">
        <f>SUM(W102+W103+W104+W105+W106+W107)</f>
        <v>0</v>
      </c>
      <c r="X108" s="34">
        <f t="shared" si="17"/>
        <v>0</v>
      </c>
      <c r="Y108" s="34">
        <f t="shared" si="17"/>
        <v>32</v>
      </c>
      <c r="Z108" s="34">
        <f t="shared" si="17"/>
        <v>0</v>
      </c>
      <c r="AA108" s="34">
        <f t="shared" si="17"/>
        <v>0</v>
      </c>
      <c r="AB108" s="34">
        <f t="shared" si="17"/>
        <v>0</v>
      </c>
      <c r="AC108" s="34">
        <f t="shared" si="17"/>
        <v>0</v>
      </c>
      <c r="AD108" s="34">
        <f t="shared" si="17"/>
        <v>0</v>
      </c>
      <c r="AE108" s="34">
        <f t="shared" si="17"/>
        <v>0</v>
      </c>
      <c r="AF108" s="34">
        <f t="shared" si="17"/>
        <v>0</v>
      </c>
    </row>
    <row r="109" spans="1:32" ht="69" customHeight="1">
      <c r="A109" s="81" t="s">
        <v>28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</row>
    <row r="110" spans="1:32" ht="231">
      <c r="A110" s="34" t="s">
        <v>170</v>
      </c>
      <c r="B110" s="50" t="s">
        <v>143</v>
      </c>
      <c r="C110" s="34"/>
      <c r="D110" s="34"/>
      <c r="E110" s="34">
        <v>42.7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>
        <v>9</v>
      </c>
      <c r="Q110" s="34">
        <v>10</v>
      </c>
      <c r="R110" s="34">
        <v>0.3</v>
      </c>
      <c r="S110" s="34">
        <v>6.2</v>
      </c>
      <c r="T110" s="34">
        <v>17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>
        <v>0.95</v>
      </c>
    </row>
    <row r="111" spans="1:32" ht="57.75">
      <c r="A111" s="34">
        <v>13</v>
      </c>
      <c r="B111" s="50" t="s">
        <v>8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>
        <v>5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>
        <v>0.45</v>
      </c>
      <c r="AC111" s="34"/>
      <c r="AD111" s="34"/>
      <c r="AE111" s="34"/>
      <c r="AF111" s="34"/>
    </row>
    <row r="112" spans="1:32" ht="57.75">
      <c r="A112" s="73"/>
      <c r="B112" s="50" t="s">
        <v>7</v>
      </c>
      <c r="C112" s="34">
        <f>C110+C111</f>
        <v>0</v>
      </c>
      <c r="D112" s="34">
        <f aca="true" t="shared" si="18" ref="D112:AF112">D110+D111</f>
        <v>0</v>
      </c>
      <c r="E112" s="34">
        <f t="shared" si="18"/>
        <v>42.7</v>
      </c>
      <c r="F112" s="34">
        <f t="shared" si="18"/>
        <v>0</v>
      </c>
      <c r="G112" s="34">
        <f t="shared" si="18"/>
        <v>0</v>
      </c>
      <c r="H112" s="34">
        <f t="shared" si="18"/>
        <v>0</v>
      </c>
      <c r="I112" s="34">
        <f t="shared" si="18"/>
        <v>0</v>
      </c>
      <c r="J112" s="34">
        <f t="shared" si="18"/>
        <v>0</v>
      </c>
      <c r="K112" s="34">
        <f t="shared" si="18"/>
        <v>0</v>
      </c>
      <c r="L112" s="34">
        <f t="shared" si="18"/>
        <v>0</v>
      </c>
      <c r="M112" s="34">
        <f t="shared" si="18"/>
        <v>0</v>
      </c>
      <c r="N112" s="34">
        <f t="shared" si="18"/>
        <v>0</v>
      </c>
      <c r="O112" s="34">
        <f t="shared" si="18"/>
        <v>0</v>
      </c>
      <c r="P112" s="34">
        <f t="shared" si="18"/>
        <v>14</v>
      </c>
      <c r="Q112" s="34">
        <f t="shared" si="18"/>
        <v>10</v>
      </c>
      <c r="R112" s="34">
        <f t="shared" si="18"/>
        <v>0.3</v>
      </c>
      <c r="S112" s="34">
        <f t="shared" si="18"/>
        <v>6.2</v>
      </c>
      <c r="T112" s="34">
        <f t="shared" si="18"/>
        <v>17</v>
      </c>
      <c r="U112" s="34">
        <f t="shared" si="18"/>
        <v>0</v>
      </c>
      <c r="V112" s="34">
        <f t="shared" si="18"/>
        <v>0</v>
      </c>
      <c r="W112" s="34">
        <f t="shared" si="18"/>
        <v>0</v>
      </c>
      <c r="X112" s="34">
        <f t="shared" si="18"/>
        <v>0</v>
      </c>
      <c r="Y112" s="34">
        <f t="shared" si="18"/>
        <v>0</v>
      </c>
      <c r="Z112" s="34">
        <f t="shared" si="18"/>
        <v>0</v>
      </c>
      <c r="AA112" s="34">
        <f t="shared" si="18"/>
        <v>0</v>
      </c>
      <c r="AB112" s="34">
        <f t="shared" si="18"/>
        <v>0.45</v>
      </c>
      <c r="AC112" s="34">
        <f t="shared" si="18"/>
        <v>0</v>
      </c>
      <c r="AD112" s="34">
        <f t="shared" si="18"/>
        <v>0</v>
      </c>
      <c r="AE112" s="34">
        <f t="shared" si="18"/>
        <v>0</v>
      </c>
      <c r="AF112" s="34">
        <f t="shared" si="18"/>
        <v>0.95</v>
      </c>
    </row>
    <row r="113" spans="1:32" ht="115.5">
      <c r="A113" s="73"/>
      <c r="B113" s="50" t="s">
        <v>59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71">
        <v>3.75</v>
      </c>
      <c r="AF113" s="34"/>
    </row>
    <row r="114" spans="1:32" ht="57.75">
      <c r="A114" s="34"/>
      <c r="B114" s="64" t="s">
        <v>11</v>
      </c>
      <c r="C114" s="34">
        <f aca="true" t="shared" si="19" ref="C114:AD114">C97+C100+C108+C112</f>
        <v>50</v>
      </c>
      <c r="D114" s="34">
        <f t="shared" si="19"/>
        <v>35</v>
      </c>
      <c r="E114" s="34">
        <f t="shared" si="19"/>
        <v>44.900000000000006</v>
      </c>
      <c r="F114" s="34">
        <f t="shared" si="19"/>
        <v>0</v>
      </c>
      <c r="G114" s="34">
        <f t="shared" si="19"/>
        <v>33</v>
      </c>
      <c r="H114" s="34">
        <f t="shared" si="19"/>
        <v>0</v>
      </c>
      <c r="I114" s="34">
        <f t="shared" si="19"/>
        <v>60</v>
      </c>
      <c r="J114" s="34">
        <f t="shared" si="19"/>
        <v>291</v>
      </c>
      <c r="K114" s="34">
        <f t="shared" si="19"/>
        <v>0</v>
      </c>
      <c r="L114" s="34">
        <f t="shared" si="19"/>
        <v>200</v>
      </c>
      <c r="M114" s="34">
        <f t="shared" si="19"/>
        <v>39.7</v>
      </c>
      <c r="N114" s="34">
        <f t="shared" si="19"/>
        <v>0</v>
      </c>
      <c r="O114" s="34">
        <f t="shared" si="19"/>
        <v>0</v>
      </c>
      <c r="P114" s="34">
        <f t="shared" si="19"/>
        <v>27</v>
      </c>
      <c r="Q114" s="34">
        <f t="shared" si="19"/>
        <v>19</v>
      </c>
      <c r="R114" s="34">
        <f t="shared" si="19"/>
        <v>10.3</v>
      </c>
      <c r="S114" s="34">
        <f t="shared" si="19"/>
        <v>6.2</v>
      </c>
      <c r="T114" s="34">
        <f t="shared" si="19"/>
        <v>283</v>
      </c>
      <c r="U114" s="34">
        <f t="shared" si="19"/>
        <v>0</v>
      </c>
      <c r="V114" s="34">
        <f t="shared" si="19"/>
        <v>61</v>
      </c>
      <c r="W114" s="34">
        <f t="shared" si="19"/>
        <v>0</v>
      </c>
      <c r="X114" s="34">
        <f t="shared" si="19"/>
        <v>0</v>
      </c>
      <c r="Y114" s="34">
        <f t="shared" si="19"/>
        <v>32</v>
      </c>
      <c r="Z114" s="34">
        <f t="shared" si="19"/>
        <v>0</v>
      </c>
      <c r="AA114" s="34">
        <f t="shared" si="19"/>
        <v>0</v>
      </c>
      <c r="AB114" s="34">
        <f t="shared" si="19"/>
        <v>0.45</v>
      </c>
      <c r="AC114" s="34">
        <f t="shared" si="19"/>
        <v>1.8</v>
      </c>
      <c r="AD114" s="34">
        <f t="shared" si="19"/>
        <v>0</v>
      </c>
      <c r="AE114" s="71">
        <v>3.75</v>
      </c>
      <c r="AF114" s="34">
        <f>AF97+AF100+AF108+AF112</f>
        <v>0.95</v>
      </c>
    </row>
    <row r="115" spans="1:32" ht="57.75">
      <c r="A115" s="81" t="s">
        <v>76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</row>
    <row r="116" spans="1:32" ht="57.75">
      <c r="A116" s="81" t="s">
        <v>16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</row>
    <row r="117" spans="1:32" ht="57.75">
      <c r="A117" s="85" t="s">
        <v>100</v>
      </c>
      <c r="B117" s="81" t="s">
        <v>23</v>
      </c>
      <c r="C117" s="82" t="s">
        <v>102</v>
      </c>
      <c r="D117" s="82" t="s">
        <v>103</v>
      </c>
      <c r="E117" s="82" t="s">
        <v>104</v>
      </c>
      <c r="F117" s="82" t="s">
        <v>105</v>
      </c>
      <c r="G117" s="82" t="s">
        <v>106</v>
      </c>
      <c r="H117" s="82" t="s">
        <v>107</v>
      </c>
      <c r="I117" s="82" t="s">
        <v>108</v>
      </c>
      <c r="J117" s="82" t="s">
        <v>109</v>
      </c>
      <c r="K117" s="83" t="s">
        <v>55</v>
      </c>
      <c r="L117" s="83" t="s">
        <v>110</v>
      </c>
      <c r="M117" s="82" t="s">
        <v>111</v>
      </c>
      <c r="N117" s="82" t="s">
        <v>112</v>
      </c>
      <c r="O117" s="82" t="s">
        <v>41</v>
      </c>
      <c r="P117" s="82" t="s">
        <v>42</v>
      </c>
      <c r="Q117" s="82" t="s">
        <v>113</v>
      </c>
      <c r="R117" s="82" t="s">
        <v>43</v>
      </c>
      <c r="S117" s="82" t="s">
        <v>114</v>
      </c>
      <c r="T117" s="82" t="s">
        <v>115</v>
      </c>
      <c r="U117" s="82" t="s">
        <v>152</v>
      </c>
      <c r="V117" s="82" t="s">
        <v>144</v>
      </c>
      <c r="W117" s="82" t="s">
        <v>122</v>
      </c>
      <c r="X117" s="82" t="s">
        <v>116</v>
      </c>
      <c r="Y117" s="82" t="s">
        <v>117</v>
      </c>
      <c r="Z117" s="82" t="s">
        <v>44</v>
      </c>
      <c r="AA117" s="82" t="s">
        <v>45</v>
      </c>
      <c r="AB117" s="82" t="s">
        <v>47</v>
      </c>
      <c r="AC117" s="83" t="s">
        <v>51</v>
      </c>
      <c r="AD117" s="82" t="s">
        <v>56</v>
      </c>
      <c r="AE117" s="82" t="s">
        <v>46</v>
      </c>
      <c r="AF117" s="82" t="s">
        <v>57</v>
      </c>
    </row>
    <row r="118" spans="1:32" ht="409.5" customHeight="1">
      <c r="A118" s="85"/>
      <c r="B118" s="81"/>
      <c r="C118" s="82"/>
      <c r="D118" s="82"/>
      <c r="E118" s="82"/>
      <c r="F118" s="82"/>
      <c r="G118" s="82"/>
      <c r="H118" s="82"/>
      <c r="I118" s="82"/>
      <c r="J118" s="82"/>
      <c r="K118" s="84"/>
      <c r="L118" s="84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4"/>
      <c r="AD118" s="82"/>
      <c r="AE118" s="82"/>
      <c r="AF118" s="82"/>
    </row>
    <row r="119" spans="1:32" ht="57.75">
      <c r="A119" s="73"/>
      <c r="B119" s="61"/>
      <c r="C119" s="73">
        <v>1</v>
      </c>
      <c r="D119" s="73">
        <v>2</v>
      </c>
      <c r="E119" s="73">
        <v>3</v>
      </c>
      <c r="F119" s="73">
        <v>4</v>
      </c>
      <c r="G119" s="73">
        <v>5</v>
      </c>
      <c r="H119" s="73">
        <v>6</v>
      </c>
      <c r="I119" s="73">
        <v>7</v>
      </c>
      <c r="J119" s="73" t="s">
        <v>48</v>
      </c>
      <c r="K119" s="73">
        <v>9</v>
      </c>
      <c r="L119" s="73">
        <v>10</v>
      </c>
      <c r="M119" s="73">
        <v>11</v>
      </c>
      <c r="N119" s="73">
        <v>12</v>
      </c>
      <c r="O119" s="73">
        <v>13</v>
      </c>
      <c r="P119" s="73">
        <v>14</v>
      </c>
      <c r="Q119" s="73">
        <v>15</v>
      </c>
      <c r="R119" s="73">
        <v>16</v>
      </c>
      <c r="S119" s="73">
        <v>17</v>
      </c>
      <c r="T119" s="73">
        <v>18</v>
      </c>
      <c r="U119" s="73">
        <v>19</v>
      </c>
      <c r="V119" s="73">
        <v>20</v>
      </c>
      <c r="W119" s="73">
        <v>21</v>
      </c>
      <c r="X119" s="73">
        <v>22</v>
      </c>
      <c r="Y119" s="73">
        <v>23</v>
      </c>
      <c r="Z119" s="73">
        <v>24</v>
      </c>
      <c r="AA119" s="73">
        <v>25</v>
      </c>
      <c r="AB119" s="73">
        <v>26</v>
      </c>
      <c r="AC119" s="73">
        <v>27</v>
      </c>
      <c r="AD119" s="73">
        <v>28</v>
      </c>
      <c r="AE119" s="73">
        <v>29</v>
      </c>
      <c r="AF119" s="73">
        <v>30</v>
      </c>
    </row>
    <row r="120" spans="1:32" ht="57.75">
      <c r="A120" s="81" t="s">
        <v>6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</row>
    <row r="121" spans="1:32" ht="115.5">
      <c r="A121" s="34">
        <v>37</v>
      </c>
      <c r="B121" s="50" t="s">
        <v>20</v>
      </c>
      <c r="C121" s="34"/>
      <c r="D121" s="34"/>
      <c r="E121" s="34"/>
      <c r="F121" s="34"/>
      <c r="G121" s="34"/>
      <c r="H121" s="34">
        <v>12</v>
      </c>
      <c r="I121" s="34"/>
      <c r="J121" s="34"/>
      <c r="K121" s="34"/>
      <c r="L121" s="34"/>
      <c r="M121" s="34"/>
      <c r="N121" s="34"/>
      <c r="O121" s="34"/>
      <c r="P121" s="34">
        <v>1.8</v>
      </c>
      <c r="Q121" s="34">
        <v>0.9</v>
      </c>
      <c r="R121" s="34"/>
      <c r="S121" s="34"/>
      <c r="T121" s="34">
        <v>139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ht="57.75">
      <c r="A122" s="34">
        <v>15</v>
      </c>
      <c r="B122" s="50" t="s">
        <v>15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>
        <v>5</v>
      </c>
      <c r="Q122" s="34"/>
      <c r="R122" s="34"/>
      <c r="S122" s="34"/>
      <c r="T122" s="34">
        <v>130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>
        <v>0.9</v>
      </c>
      <c r="AE122" s="34"/>
      <c r="AF122" s="34"/>
    </row>
    <row r="123" spans="1:32" ht="57.75">
      <c r="A123" s="34">
        <v>45</v>
      </c>
      <c r="B123" s="50" t="s">
        <v>145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>
        <v>40</v>
      </c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ht="57.75">
      <c r="A124" s="34">
        <v>3</v>
      </c>
      <c r="B124" s="50" t="s">
        <v>89</v>
      </c>
      <c r="C124" s="34">
        <v>25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>
        <v>12</v>
      </c>
      <c r="AB124" s="34"/>
      <c r="AC124" s="34"/>
      <c r="AD124" s="34"/>
      <c r="AE124" s="34"/>
      <c r="AF124" s="34"/>
    </row>
    <row r="125" spans="1:32" ht="57.75">
      <c r="A125" s="34"/>
      <c r="B125" s="50" t="s">
        <v>7</v>
      </c>
      <c r="C125" s="34">
        <f>C121+C122+C123+C124</f>
        <v>25</v>
      </c>
      <c r="D125" s="34">
        <f aca="true" t="shared" si="20" ref="D125:AF125">D121+D122+D123+D124</f>
        <v>0</v>
      </c>
      <c r="E125" s="34">
        <f t="shared" si="20"/>
        <v>0</v>
      </c>
      <c r="F125" s="34">
        <f t="shared" si="20"/>
        <v>0</v>
      </c>
      <c r="G125" s="34">
        <f t="shared" si="20"/>
        <v>0</v>
      </c>
      <c r="H125" s="34">
        <f t="shared" si="20"/>
        <v>12</v>
      </c>
      <c r="I125" s="34">
        <f t="shared" si="20"/>
        <v>0</v>
      </c>
      <c r="J125" s="34">
        <f t="shared" si="20"/>
        <v>0</v>
      </c>
      <c r="K125" s="34">
        <f t="shared" si="20"/>
        <v>0</v>
      </c>
      <c r="L125" s="34">
        <f t="shared" si="20"/>
        <v>0</v>
      </c>
      <c r="M125" s="34">
        <f t="shared" si="20"/>
        <v>0</v>
      </c>
      <c r="N125" s="34">
        <f t="shared" si="20"/>
        <v>0</v>
      </c>
      <c r="O125" s="34">
        <f t="shared" si="20"/>
        <v>0</v>
      </c>
      <c r="P125" s="34">
        <f t="shared" si="20"/>
        <v>6.8</v>
      </c>
      <c r="Q125" s="34">
        <f t="shared" si="20"/>
        <v>0.9</v>
      </c>
      <c r="R125" s="34">
        <f t="shared" si="20"/>
        <v>0</v>
      </c>
      <c r="S125" s="34">
        <f t="shared" si="20"/>
        <v>40</v>
      </c>
      <c r="T125" s="34">
        <f t="shared" si="20"/>
        <v>269</v>
      </c>
      <c r="U125" s="34">
        <f t="shared" si="20"/>
        <v>0</v>
      </c>
      <c r="V125" s="34">
        <f t="shared" si="20"/>
        <v>0</v>
      </c>
      <c r="W125" s="34">
        <f t="shared" si="20"/>
        <v>0</v>
      </c>
      <c r="X125" s="34">
        <f t="shared" si="20"/>
        <v>0</v>
      </c>
      <c r="Y125" s="34">
        <f t="shared" si="20"/>
        <v>0</v>
      </c>
      <c r="Z125" s="34">
        <f t="shared" si="20"/>
        <v>0</v>
      </c>
      <c r="AA125" s="34">
        <f t="shared" si="20"/>
        <v>12</v>
      </c>
      <c r="AB125" s="34">
        <f t="shared" si="20"/>
        <v>0</v>
      </c>
      <c r="AC125" s="34">
        <f t="shared" si="20"/>
        <v>0</v>
      </c>
      <c r="AD125" s="34">
        <f t="shared" si="20"/>
        <v>0.9</v>
      </c>
      <c r="AE125" s="34">
        <f t="shared" si="20"/>
        <v>0</v>
      </c>
      <c r="AF125" s="34">
        <f t="shared" si="20"/>
        <v>0</v>
      </c>
    </row>
    <row r="126" spans="1:32" ht="57.75">
      <c r="A126" s="85" t="s">
        <v>50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</row>
    <row r="127" spans="1:32" ht="115.5">
      <c r="A127" s="34" t="s">
        <v>33</v>
      </c>
      <c r="B127" s="50" t="s">
        <v>72</v>
      </c>
      <c r="C127" s="34"/>
      <c r="D127" s="34"/>
      <c r="E127" s="34"/>
      <c r="F127" s="34"/>
      <c r="G127" s="34"/>
      <c r="H127" s="34"/>
      <c r="I127" s="34"/>
      <c r="J127" s="34"/>
      <c r="K127" s="34">
        <v>190</v>
      </c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ht="57.75">
      <c r="A128" s="34"/>
      <c r="B128" s="50" t="s">
        <v>29</v>
      </c>
      <c r="C128" s="34">
        <f>C127</f>
        <v>0</v>
      </c>
      <c r="D128" s="34">
        <f aca="true" t="shared" si="21" ref="D128:AF128">D127</f>
        <v>0</v>
      </c>
      <c r="E128" s="34">
        <f t="shared" si="21"/>
        <v>0</v>
      </c>
      <c r="F128" s="34">
        <f t="shared" si="21"/>
        <v>0</v>
      </c>
      <c r="G128" s="34">
        <f t="shared" si="21"/>
        <v>0</v>
      </c>
      <c r="H128" s="34">
        <f t="shared" si="21"/>
        <v>0</v>
      </c>
      <c r="I128" s="34">
        <f t="shared" si="21"/>
        <v>0</v>
      </c>
      <c r="J128" s="34">
        <f t="shared" si="21"/>
        <v>0</v>
      </c>
      <c r="K128" s="34">
        <f t="shared" si="21"/>
        <v>190</v>
      </c>
      <c r="L128" s="34">
        <f t="shared" si="21"/>
        <v>0</v>
      </c>
      <c r="M128" s="34">
        <f t="shared" si="21"/>
        <v>0</v>
      </c>
      <c r="N128" s="34">
        <f t="shared" si="21"/>
        <v>0</v>
      </c>
      <c r="O128" s="34">
        <f t="shared" si="21"/>
        <v>0</v>
      </c>
      <c r="P128" s="34">
        <f t="shared" si="21"/>
        <v>0</v>
      </c>
      <c r="Q128" s="34">
        <f t="shared" si="21"/>
        <v>0</v>
      </c>
      <c r="R128" s="34">
        <f t="shared" si="21"/>
        <v>0</v>
      </c>
      <c r="S128" s="34">
        <f t="shared" si="21"/>
        <v>0</v>
      </c>
      <c r="T128" s="34">
        <f t="shared" si="21"/>
        <v>0</v>
      </c>
      <c r="U128" s="34">
        <f t="shared" si="21"/>
        <v>0</v>
      </c>
      <c r="V128" s="34">
        <f t="shared" si="21"/>
        <v>0</v>
      </c>
      <c r="W128" s="34">
        <f t="shared" si="21"/>
        <v>0</v>
      </c>
      <c r="X128" s="34">
        <f t="shared" si="21"/>
        <v>0</v>
      </c>
      <c r="Y128" s="34">
        <f t="shared" si="21"/>
        <v>0</v>
      </c>
      <c r="Z128" s="34">
        <f t="shared" si="21"/>
        <v>0</v>
      </c>
      <c r="AA128" s="34">
        <f t="shared" si="21"/>
        <v>0</v>
      </c>
      <c r="AB128" s="34">
        <f t="shared" si="21"/>
        <v>0</v>
      </c>
      <c r="AC128" s="34">
        <f t="shared" si="21"/>
        <v>0</v>
      </c>
      <c r="AD128" s="34">
        <f t="shared" si="21"/>
        <v>0</v>
      </c>
      <c r="AE128" s="34">
        <f t="shared" si="21"/>
        <v>0</v>
      </c>
      <c r="AF128" s="34">
        <f t="shared" si="21"/>
        <v>0</v>
      </c>
    </row>
    <row r="129" spans="1:32" ht="57.75">
      <c r="A129" s="81" t="s">
        <v>9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</row>
    <row r="130" spans="1:32" ht="173.25">
      <c r="A130" s="34">
        <v>36</v>
      </c>
      <c r="B130" s="50" t="s">
        <v>153</v>
      </c>
      <c r="C130" s="34"/>
      <c r="D130" s="34"/>
      <c r="E130" s="34"/>
      <c r="F130" s="34"/>
      <c r="G130" s="34"/>
      <c r="H130" s="34"/>
      <c r="I130" s="34"/>
      <c r="J130" s="34">
        <v>50</v>
      </c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ht="173.25">
      <c r="A131" s="34">
        <v>34</v>
      </c>
      <c r="B131" s="50" t="s">
        <v>82</v>
      </c>
      <c r="C131" s="34"/>
      <c r="D131" s="34"/>
      <c r="E131" s="34"/>
      <c r="F131" s="34"/>
      <c r="G131" s="34"/>
      <c r="H131" s="34"/>
      <c r="I131" s="34">
        <v>24</v>
      </c>
      <c r="J131" s="34">
        <v>62.6</v>
      </c>
      <c r="K131" s="34"/>
      <c r="L131" s="34"/>
      <c r="M131" s="34"/>
      <c r="N131" s="34"/>
      <c r="O131" s="34"/>
      <c r="P131" s="34"/>
      <c r="Q131" s="34"/>
      <c r="R131" s="34">
        <v>2</v>
      </c>
      <c r="S131" s="34"/>
      <c r="T131" s="34"/>
      <c r="U131" s="34"/>
      <c r="V131" s="34">
        <v>29</v>
      </c>
      <c r="W131" s="34"/>
      <c r="X131" s="34"/>
      <c r="Y131" s="34"/>
      <c r="Z131" s="34">
        <v>10</v>
      </c>
      <c r="AA131" s="34"/>
      <c r="AB131" s="34"/>
      <c r="AC131" s="34"/>
      <c r="AD131" s="34"/>
      <c r="AE131" s="34"/>
      <c r="AF131" s="34"/>
    </row>
    <row r="132" spans="1:32" ht="234">
      <c r="A132" s="55" t="s">
        <v>167</v>
      </c>
      <c r="B132" s="50" t="s">
        <v>127</v>
      </c>
      <c r="C132" s="34">
        <v>12</v>
      </c>
      <c r="D132" s="34"/>
      <c r="E132" s="34"/>
      <c r="F132" s="34"/>
      <c r="G132" s="34"/>
      <c r="H132" s="34"/>
      <c r="I132" s="34"/>
      <c r="J132" s="34">
        <v>6</v>
      </c>
      <c r="K132" s="34"/>
      <c r="L132" s="34"/>
      <c r="M132" s="34"/>
      <c r="N132" s="34"/>
      <c r="O132" s="34"/>
      <c r="P132" s="34"/>
      <c r="Q132" s="34"/>
      <c r="R132" s="34">
        <v>4</v>
      </c>
      <c r="S132" s="34">
        <v>4</v>
      </c>
      <c r="T132" s="34">
        <v>14</v>
      </c>
      <c r="U132" s="34"/>
      <c r="V132" s="34">
        <v>48</v>
      </c>
      <c r="W132" s="34"/>
      <c r="X132" s="34"/>
      <c r="Y132" s="34"/>
      <c r="Z132" s="34"/>
      <c r="AA132" s="34"/>
      <c r="AB132" s="34"/>
      <c r="AC132" s="34"/>
      <c r="AD132" s="34"/>
      <c r="AE132" s="34"/>
      <c r="AF132" s="73"/>
    </row>
    <row r="133" spans="1:32" ht="57.75">
      <c r="A133" s="34">
        <v>8</v>
      </c>
      <c r="B133" s="50" t="s">
        <v>79</v>
      </c>
      <c r="C133" s="34"/>
      <c r="D133" s="34"/>
      <c r="E133" s="34"/>
      <c r="F133" s="34"/>
      <c r="G133" s="34"/>
      <c r="H133" s="34"/>
      <c r="I133" s="34">
        <v>129</v>
      </c>
      <c r="J133" s="34"/>
      <c r="K133" s="34"/>
      <c r="L133" s="34"/>
      <c r="M133" s="34"/>
      <c r="N133" s="34"/>
      <c r="O133" s="34"/>
      <c r="P133" s="34"/>
      <c r="Q133" s="34">
        <v>6</v>
      </c>
      <c r="R133" s="34"/>
      <c r="S133" s="34"/>
      <c r="T133" s="34">
        <v>25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ht="115.5">
      <c r="A134" s="34">
        <v>34</v>
      </c>
      <c r="B134" s="50" t="s">
        <v>86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>
        <v>21</v>
      </c>
      <c r="O134" s="34"/>
      <c r="P134" s="34">
        <v>5</v>
      </c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ht="115.5">
      <c r="A135" s="34" t="s">
        <v>33</v>
      </c>
      <c r="B135" s="50" t="s">
        <v>54</v>
      </c>
      <c r="C135" s="34">
        <v>25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ht="115.5">
      <c r="A136" s="34" t="s">
        <v>33</v>
      </c>
      <c r="B136" s="50" t="s">
        <v>58</v>
      </c>
      <c r="C136" s="34"/>
      <c r="D136" s="34">
        <v>35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32" ht="57.75">
      <c r="A137" s="34"/>
      <c r="B137" s="50" t="s">
        <v>29</v>
      </c>
      <c r="C137" s="34">
        <f aca="true" t="shared" si="22" ref="C137:AF137">SUM(C130:C136)</f>
        <v>37</v>
      </c>
      <c r="D137" s="34">
        <f t="shared" si="22"/>
        <v>35</v>
      </c>
      <c r="E137" s="34">
        <f t="shared" si="22"/>
        <v>0</v>
      </c>
      <c r="F137" s="34">
        <f t="shared" si="22"/>
        <v>0</v>
      </c>
      <c r="G137" s="34">
        <f t="shared" si="22"/>
        <v>0</v>
      </c>
      <c r="H137" s="34">
        <f t="shared" si="22"/>
        <v>0</v>
      </c>
      <c r="I137" s="34">
        <f t="shared" si="22"/>
        <v>153</v>
      </c>
      <c r="J137" s="34">
        <f t="shared" si="22"/>
        <v>118.6</v>
      </c>
      <c r="K137" s="34">
        <f t="shared" si="22"/>
        <v>0</v>
      </c>
      <c r="L137" s="34">
        <f t="shared" si="22"/>
        <v>0</v>
      </c>
      <c r="M137" s="34">
        <f t="shared" si="22"/>
        <v>0</v>
      </c>
      <c r="N137" s="34">
        <f t="shared" si="22"/>
        <v>21</v>
      </c>
      <c r="O137" s="34">
        <f t="shared" si="22"/>
        <v>0</v>
      </c>
      <c r="P137" s="34">
        <f t="shared" si="22"/>
        <v>5</v>
      </c>
      <c r="Q137" s="34">
        <f t="shared" si="22"/>
        <v>6</v>
      </c>
      <c r="R137" s="34">
        <f t="shared" si="22"/>
        <v>6</v>
      </c>
      <c r="S137" s="34">
        <f t="shared" si="22"/>
        <v>4</v>
      </c>
      <c r="T137" s="34">
        <f t="shared" si="22"/>
        <v>39</v>
      </c>
      <c r="U137" s="34">
        <f t="shared" si="22"/>
        <v>0</v>
      </c>
      <c r="V137" s="34">
        <f t="shared" si="22"/>
        <v>77</v>
      </c>
      <c r="W137" s="34">
        <f>SUM(W130:W136)</f>
        <v>0</v>
      </c>
      <c r="X137" s="34">
        <f t="shared" si="22"/>
        <v>0</v>
      </c>
      <c r="Y137" s="34">
        <f t="shared" si="22"/>
        <v>0</v>
      </c>
      <c r="Z137" s="34">
        <f t="shared" si="22"/>
        <v>10</v>
      </c>
      <c r="AA137" s="34">
        <f t="shared" si="22"/>
        <v>0</v>
      </c>
      <c r="AB137" s="34">
        <f t="shared" si="22"/>
        <v>0</v>
      </c>
      <c r="AC137" s="34">
        <f t="shared" si="22"/>
        <v>0</v>
      </c>
      <c r="AD137" s="34">
        <f t="shared" si="22"/>
        <v>0</v>
      </c>
      <c r="AE137" s="34">
        <f t="shared" si="22"/>
        <v>0</v>
      </c>
      <c r="AF137" s="34">
        <f t="shared" si="22"/>
        <v>0</v>
      </c>
    </row>
    <row r="138" spans="1:32" ht="57.75">
      <c r="A138" s="81" t="s">
        <v>28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</row>
    <row r="139" spans="1:32" ht="57.75">
      <c r="A139" s="68">
        <v>46</v>
      </c>
      <c r="B139" s="50" t="s">
        <v>39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>
        <v>5</v>
      </c>
      <c r="Q139" s="34"/>
      <c r="R139" s="34"/>
      <c r="S139" s="34"/>
      <c r="T139" s="34">
        <v>50</v>
      </c>
      <c r="U139" s="34"/>
      <c r="V139" s="34"/>
      <c r="W139" s="34"/>
      <c r="X139" s="34"/>
      <c r="Y139" s="34"/>
      <c r="Z139" s="34"/>
      <c r="AA139" s="34"/>
      <c r="AB139" s="34">
        <v>0.45</v>
      </c>
      <c r="AC139" s="34"/>
      <c r="AD139" s="34"/>
      <c r="AE139" s="34"/>
      <c r="AF139" s="34"/>
    </row>
    <row r="140" spans="1:32" ht="57.75">
      <c r="A140" s="34">
        <v>17</v>
      </c>
      <c r="B140" s="50" t="s">
        <v>99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>
        <v>160</v>
      </c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32" ht="173.25">
      <c r="A141" s="62" t="s">
        <v>33</v>
      </c>
      <c r="B141" s="63" t="s">
        <v>135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34">
        <v>50</v>
      </c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1:32" ht="57.75">
      <c r="A142" s="34"/>
      <c r="B142" s="50" t="s">
        <v>7</v>
      </c>
      <c r="C142" s="34">
        <f>C139+C140+C141</f>
        <v>0</v>
      </c>
      <c r="D142" s="34">
        <f aca="true" t="shared" si="23" ref="D142:AF142">D139+D140+D141</f>
        <v>0</v>
      </c>
      <c r="E142" s="34">
        <f t="shared" si="23"/>
        <v>0</v>
      </c>
      <c r="F142" s="34">
        <f t="shared" si="23"/>
        <v>0</v>
      </c>
      <c r="G142" s="34">
        <f t="shared" si="23"/>
        <v>0</v>
      </c>
      <c r="H142" s="34">
        <f t="shared" si="23"/>
        <v>0</v>
      </c>
      <c r="I142" s="34">
        <f t="shared" si="23"/>
        <v>0</v>
      </c>
      <c r="J142" s="34">
        <f t="shared" si="23"/>
        <v>0</v>
      </c>
      <c r="K142" s="34">
        <f t="shared" si="23"/>
        <v>0</v>
      </c>
      <c r="L142" s="34">
        <f t="shared" si="23"/>
        <v>0</v>
      </c>
      <c r="M142" s="34">
        <f t="shared" si="23"/>
        <v>160</v>
      </c>
      <c r="N142" s="34">
        <f t="shared" si="23"/>
        <v>0</v>
      </c>
      <c r="O142" s="34">
        <f t="shared" si="23"/>
        <v>50</v>
      </c>
      <c r="P142" s="34">
        <f t="shared" si="23"/>
        <v>5</v>
      </c>
      <c r="Q142" s="34">
        <f t="shared" si="23"/>
        <v>0</v>
      </c>
      <c r="R142" s="34">
        <f t="shared" si="23"/>
        <v>0</v>
      </c>
      <c r="S142" s="34">
        <f t="shared" si="23"/>
        <v>0</v>
      </c>
      <c r="T142" s="34">
        <f t="shared" si="23"/>
        <v>50</v>
      </c>
      <c r="U142" s="34">
        <f t="shared" si="23"/>
        <v>0</v>
      </c>
      <c r="V142" s="34">
        <f t="shared" si="23"/>
        <v>0</v>
      </c>
      <c r="W142" s="34">
        <f t="shared" si="23"/>
        <v>0</v>
      </c>
      <c r="X142" s="34">
        <f t="shared" si="23"/>
        <v>0</v>
      </c>
      <c r="Y142" s="34">
        <f t="shared" si="23"/>
        <v>0</v>
      </c>
      <c r="Z142" s="34">
        <f t="shared" si="23"/>
        <v>0</v>
      </c>
      <c r="AA142" s="34">
        <f t="shared" si="23"/>
        <v>0</v>
      </c>
      <c r="AB142" s="34">
        <f t="shared" si="23"/>
        <v>0.45</v>
      </c>
      <c r="AC142" s="34">
        <f t="shared" si="23"/>
        <v>0</v>
      </c>
      <c r="AD142" s="34">
        <f t="shared" si="23"/>
        <v>0</v>
      </c>
      <c r="AE142" s="34">
        <f t="shared" si="23"/>
        <v>0</v>
      </c>
      <c r="AF142" s="34">
        <f t="shared" si="23"/>
        <v>0</v>
      </c>
    </row>
    <row r="143" spans="1:32" ht="115.5">
      <c r="A143" s="73"/>
      <c r="B143" s="50" t="s">
        <v>59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71">
        <v>3.75</v>
      </c>
      <c r="AF143" s="34"/>
    </row>
    <row r="144" spans="1:32" ht="57.75">
      <c r="A144" s="34"/>
      <c r="B144" s="64" t="s">
        <v>11</v>
      </c>
      <c r="C144" s="34">
        <f aca="true" t="shared" si="24" ref="C144:AD144">C125+C128+C137+C142</f>
        <v>62</v>
      </c>
      <c r="D144" s="34">
        <f t="shared" si="24"/>
        <v>35</v>
      </c>
      <c r="E144" s="34">
        <f t="shared" si="24"/>
        <v>0</v>
      </c>
      <c r="F144" s="34">
        <f t="shared" si="24"/>
        <v>0</v>
      </c>
      <c r="G144" s="34">
        <f t="shared" si="24"/>
        <v>0</v>
      </c>
      <c r="H144" s="34">
        <f t="shared" si="24"/>
        <v>12</v>
      </c>
      <c r="I144" s="34">
        <f t="shared" si="24"/>
        <v>153</v>
      </c>
      <c r="J144" s="34">
        <f t="shared" si="24"/>
        <v>118.6</v>
      </c>
      <c r="K144" s="34">
        <f t="shared" si="24"/>
        <v>190</v>
      </c>
      <c r="L144" s="34">
        <f t="shared" si="24"/>
        <v>0</v>
      </c>
      <c r="M144" s="34">
        <f t="shared" si="24"/>
        <v>160</v>
      </c>
      <c r="N144" s="34">
        <f t="shared" si="24"/>
        <v>21</v>
      </c>
      <c r="O144" s="34">
        <f t="shared" si="24"/>
        <v>50</v>
      </c>
      <c r="P144" s="34">
        <f t="shared" si="24"/>
        <v>16.8</v>
      </c>
      <c r="Q144" s="34">
        <f t="shared" si="24"/>
        <v>6.9</v>
      </c>
      <c r="R144" s="34">
        <f t="shared" si="24"/>
        <v>6</v>
      </c>
      <c r="S144" s="34">
        <f t="shared" si="24"/>
        <v>44</v>
      </c>
      <c r="T144" s="34">
        <f t="shared" si="24"/>
        <v>358</v>
      </c>
      <c r="U144" s="34">
        <f t="shared" si="24"/>
        <v>0</v>
      </c>
      <c r="V144" s="34">
        <f t="shared" si="24"/>
        <v>77</v>
      </c>
      <c r="W144" s="34">
        <f t="shared" si="24"/>
        <v>0</v>
      </c>
      <c r="X144" s="34">
        <f t="shared" si="24"/>
        <v>0</v>
      </c>
      <c r="Y144" s="34">
        <f t="shared" si="24"/>
        <v>0</v>
      </c>
      <c r="Z144" s="34">
        <f t="shared" si="24"/>
        <v>10</v>
      </c>
      <c r="AA144" s="34">
        <f t="shared" si="24"/>
        <v>12</v>
      </c>
      <c r="AB144" s="34">
        <f t="shared" si="24"/>
        <v>0.45</v>
      </c>
      <c r="AC144" s="34">
        <f t="shared" si="24"/>
        <v>0</v>
      </c>
      <c r="AD144" s="34">
        <f t="shared" si="24"/>
        <v>0.9</v>
      </c>
      <c r="AE144" s="71">
        <v>3.75</v>
      </c>
      <c r="AF144" s="34">
        <f>AF125+AF128+AF137+AF142</f>
        <v>0</v>
      </c>
    </row>
    <row r="145" spans="1:32" ht="57.75">
      <c r="A145" s="81" t="s">
        <v>76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</row>
    <row r="146" spans="1:32" ht="57.75">
      <c r="A146" s="81" t="s">
        <v>17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</row>
    <row r="147" spans="1:32" ht="57.75">
      <c r="A147" s="85" t="s">
        <v>100</v>
      </c>
      <c r="B147" s="81" t="s">
        <v>23</v>
      </c>
      <c r="C147" s="82" t="s">
        <v>102</v>
      </c>
      <c r="D147" s="82" t="s">
        <v>103</v>
      </c>
      <c r="E147" s="82" t="s">
        <v>104</v>
      </c>
      <c r="F147" s="82" t="s">
        <v>105</v>
      </c>
      <c r="G147" s="82" t="s">
        <v>106</v>
      </c>
      <c r="H147" s="82" t="s">
        <v>107</v>
      </c>
      <c r="I147" s="82" t="s">
        <v>108</v>
      </c>
      <c r="J147" s="82" t="s">
        <v>109</v>
      </c>
      <c r="K147" s="83" t="s">
        <v>55</v>
      </c>
      <c r="L147" s="83" t="s">
        <v>110</v>
      </c>
      <c r="M147" s="82" t="s">
        <v>111</v>
      </c>
      <c r="N147" s="82" t="s">
        <v>112</v>
      </c>
      <c r="O147" s="82" t="s">
        <v>41</v>
      </c>
      <c r="P147" s="82" t="s">
        <v>42</v>
      </c>
      <c r="Q147" s="82" t="s">
        <v>113</v>
      </c>
      <c r="R147" s="82" t="s">
        <v>43</v>
      </c>
      <c r="S147" s="82" t="s">
        <v>114</v>
      </c>
      <c r="T147" s="82" t="s">
        <v>115</v>
      </c>
      <c r="U147" s="82" t="s">
        <v>152</v>
      </c>
      <c r="V147" s="82" t="s">
        <v>144</v>
      </c>
      <c r="W147" s="82" t="s">
        <v>122</v>
      </c>
      <c r="X147" s="82" t="s">
        <v>116</v>
      </c>
      <c r="Y147" s="82" t="s">
        <v>117</v>
      </c>
      <c r="Z147" s="82" t="s">
        <v>44</v>
      </c>
      <c r="AA147" s="82" t="s">
        <v>45</v>
      </c>
      <c r="AB147" s="82" t="s">
        <v>47</v>
      </c>
      <c r="AC147" s="83" t="s">
        <v>51</v>
      </c>
      <c r="AD147" s="82" t="s">
        <v>56</v>
      </c>
      <c r="AE147" s="82" t="s">
        <v>46</v>
      </c>
      <c r="AF147" s="82" t="s">
        <v>57</v>
      </c>
    </row>
    <row r="148" spans="1:32" ht="409.5" customHeight="1">
      <c r="A148" s="85"/>
      <c r="B148" s="81"/>
      <c r="C148" s="82"/>
      <c r="D148" s="82"/>
      <c r="E148" s="82"/>
      <c r="F148" s="82"/>
      <c r="G148" s="82"/>
      <c r="H148" s="82"/>
      <c r="I148" s="82"/>
      <c r="J148" s="82"/>
      <c r="K148" s="84"/>
      <c r="L148" s="84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4"/>
      <c r="AD148" s="82"/>
      <c r="AE148" s="82"/>
      <c r="AF148" s="82"/>
    </row>
    <row r="149" spans="1:32" ht="57.75">
      <c r="A149" s="73"/>
      <c r="B149" s="61"/>
      <c r="C149" s="73">
        <v>1</v>
      </c>
      <c r="D149" s="73">
        <v>2</v>
      </c>
      <c r="E149" s="73">
        <v>3</v>
      </c>
      <c r="F149" s="73">
        <v>4</v>
      </c>
      <c r="G149" s="73">
        <v>5</v>
      </c>
      <c r="H149" s="73">
        <v>6</v>
      </c>
      <c r="I149" s="73">
        <v>7</v>
      </c>
      <c r="J149" s="73" t="s">
        <v>48</v>
      </c>
      <c r="K149" s="73">
        <v>9</v>
      </c>
      <c r="L149" s="73">
        <v>10</v>
      </c>
      <c r="M149" s="73">
        <v>11</v>
      </c>
      <c r="N149" s="73">
        <v>12</v>
      </c>
      <c r="O149" s="73">
        <v>13</v>
      </c>
      <c r="P149" s="73">
        <v>14</v>
      </c>
      <c r="Q149" s="73">
        <v>15</v>
      </c>
      <c r="R149" s="73">
        <v>16</v>
      </c>
      <c r="S149" s="73">
        <v>17</v>
      </c>
      <c r="T149" s="73">
        <v>18</v>
      </c>
      <c r="U149" s="73">
        <v>19</v>
      </c>
      <c r="V149" s="73">
        <v>20</v>
      </c>
      <c r="W149" s="73">
        <v>21</v>
      </c>
      <c r="X149" s="73">
        <v>22</v>
      </c>
      <c r="Y149" s="73">
        <v>23</v>
      </c>
      <c r="Z149" s="73">
        <v>24</v>
      </c>
      <c r="AA149" s="73">
        <v>25</v>
      </c>
      <c r="AB149" s="73">
        <v>26</v>
      </c>
      <c r="AC149" s="73">
        <v>27</v>
      </c>
      <c r="AD149" s="73">
        <v>28</v>
      </c>
      <c r="AE149" s="73">
        <v>29</v>
      </c>
      <c r="AF149" s="73">
        <v>30</v>
      </c>
    </row>
    <row r="150" spans="1:32" ht="57.75">
      <c r="A150" s="81" t="s">
        <v>6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</row>
    <row r="151" spans="1:32" ht="57.75">
      <c r="A151" s="62">
        <v>35</v>
      </c>
      <c r="B151" s="63" t="s">
        <v>94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>
        <v>5</v>
      </c>
      <c r="R151" s="62">
        <v>3</v>
      </c>
      <c r="S151" s="62">
        <v>80</v>
      </c>
      <c r="T151" s="62">
        <v>115</v>
      </c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34"/>
    </row>
    <row r="152" spans="1:32" ht="173.25">
      <c r="A152" s="34">
        <v>36</v>
      </c>
      <c r="B152" s="50" t="s">
        <v>154</v>
      </c>
      <c r="C152" s="34"/>
      <c r="D152" s="34"/>
      <c r="E152" s="34"/>
      <c r="F152" s="34"/>
      <c r="G152" s="34"/>
      <c r="H152" s="34"/>
      <c r="I152" s="34"/>
      <c r="J152" s="34">
        <v>50</v>
      </c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32" ht="115.5">
      <c r="A153" s="34">
        <v>2</v>
      </c>
      <c r="B153" s="50" t="s">
        <v>62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>
        <v>5</v>
      </c>
      <c r="Q153" s="34"/>
      <c r="R153" s="34"/>
      <c r="S153" s="34"/>
      <c r="T153" s="34">
        <v>130</v>
      </c>
      <c r="U153" s="34"/>
      <c r="V153" s="34"/>
      <c r="W153" s="34"/>
      <c r="X153" s="34"/>
      <c r="Y153" s="34"/>
      <c r="Z153" s="34"/>
      <c r="AA153" s="34"/>
      <c r="AB153" s="34"/>
      <c r="AC153" s="34">
        <v>1.8</v>
      </c>
      <c r="AD153" s="34"/>
      <c r="AE153" s="34"/>
      <c r="AF153" s="34"/>
    </row>
    <row r="154" spans="1:32" ht="57.75">
      <c r="A154" s="34">
        <v>16</v>
      </c>
      <c r="B154" s="50" t="s">
        <v>37</v>
      </c>
      <c r="C154" s="34">
        <v>25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>
        <v>6</v>
      </c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2" ht="57.75">
      <c r="A155" s="34"/>
      <c r="B155" s="50" t="s">
        <v>7</v>
      </c>
      <c r="C155" s="34">
        <f aca="true" t="shared" si="25" ref="C155:AF155">SUM(C151:C154)</f>
        <v>25</v>
      </c>
      <c r="D155" s="34">
        <f t="shared" si="25"/>
        <v>0</v>
      </c>
      <c r="E155" s="34">
        <f t="shared" si="25"/>
        <v>0</v>
      </c>
      <c r="F155" s="34">
        <f t="shared" si="25"/>
        <v>0</v>
      </c>
      <c r="G155" s="34">
        <f t="shared" si="25"/>
        <v>0</v>
      </c>
      <c r="H155" s="34">
        <f t="shared" si="25"/>
        <v>0</v>
      </c>
      <c r="I155" s="34">
        <f t="shared" si="25"/>
        <v>0</v>
      </c>
      <c r="J155" s="34">
        <f t="shared" si="25"/>
        <v>50</v>
      </c>
      <c r="K155" s="34">
        <f t="shared" si="25"/>
        <v>0</v>
      </c>
      <c r="L155" s="34">
        <f t="shared" si="25"/>
        <v>0</v>
      </c>
      <c r="M155" s="34">
        <f t="shared" si="25"/>
        <v>0</v>
      </c>
      <c r="N155" s="34">
        <f t="shared" si="25"/>
        <v>0</v>
      </c>
      <c r="O155" s="34">
        <f t="shared" si="25"/>
        <v>0</v>
      </c>
      <c r="P155" s="34">
        <f t="shared" si="25"/>
        <v>5</v>
      </c>
      <c r="Q155" s="34">
        <f t="shared" si="25"/>
        <v>11</v>
      </c>
      <c r="R155" s="34">
        <f t="shared" si="25"/>
        <v>3</v>
      </c>
      <c r="S155" s="34">
        <f t="shared" si="25"/>
        <v>80</v>
      </c>
      <c r="T155" s="34">
        <f t="shared" si="25"/>
        <v>245</v>
      </c>
      <c r="U155" s="34">
        <f t="shared" si="25"/>
        <v>0</v>
      </c>
      <c r="V155" s="34">
        <f t="shared" si="25"/>
        <v>0</v>
      </c>
      <c r="W155" s="34">
        <f>SUM(W151:W154)</f>
        <v>0</v>
      </c>
      <c r="X155" s="34">
        <f t="shared" si="25"/>
        <v>0</v>
      </c>
      <c r="Y155" s="34">
        <f t="shared" si="25"/>
        <v>0</v>
      </c>
      <c r="Z155" s="34">
        <f t="shared" si="25"/>
        <v>0</v>
      </c>
      <c r="AA155" s="34">
        <f t="shared" si="25"/>
        <v>0</v>
      </c>
      <c r="AB155" s="34">
        <f t="shared" si="25"/>
        <v>0</v>
      </c>
      <c r="AC155" s="34">
        <f t="shared" si="25"/>
        <v>1.8</v>
      </c>
      <c r="AD155" s="34">
        <f t="shared" si="25"/>
        <v>0</v>
      </c>
      <c r="AE155" s="34">
        <f t="shared" si="25"/>
        <v>0</v>
      </c>
      <c r="AF155" s="34">
        <f t="shared" si="25"/>
        <v>0</v>
      </c>
    </row>
    <row r="156" spans="1:32" ht="57.75">
      <c r="A156" s="85" t="s">
        <v>50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</row>
    <row r="157" spans="1:32" ht="115.5">
      <c r="A157" s="34" t="s">
        <v>163</v>
      </c>
      <c r="B157" s="50" t="s">
        <v>87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>
        <v>100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</row>
    <row r="158" spans="1:32" ht="57.75">
      <c r="A158" s="34"/>
      <c r="B158" s="50" t="s">
        <v>29</v>
      </c>
      <c r="C158" s="34">
        <f aca="true" t="shared" si="26" ref="C158:AF158">SUM(C157:C157)</f>
        <v>0</v>
      </c>
      <c r="D158" s="34">
        <f t="shared" si="26"/>
        <v>0</v>
      </c>
      <c r="E158" s="34">
        <f t="shared" si="26"/>
        <v>0</v>
      </c>
      <c r="F158" s="34">
        <f t="shared" si="26"/>
        <v>0</v>
      </c>
      <c r="G158" s="34">
        <f t="shared" si="26"/>
        <v>0</v>
      </c>
      <c r="H158" s="34">
        <f t="shared" si="26"/>
        <v>0</v>
      </c>
      <c r="I158" s="34">
        <f t="shared" si="26"/>
        <v>0</v>
      </c>
      <c r="J158" s="34">
        <f t="shared" si="26"/>
        <v>0</v>
      </c>
      <c r="K158" s="34">
        <f t="shared" si="26"/>
        <v>0</v>
      </c>
      <c r="L158" s="34">
        <f t="shared" si="26"/>
        <v>0</v>
      </c>
      <c r="M158" s="34">
        <f t="shared" si="26"/>
        <v>0</v>
      </c>
      <c r="N158" s="34">
        <f t="shared" si="26"/>
        <v>0</v>
      </c>
      <c r="O158" s="34">
        <f t="shared" si="26"/>
        <v>0</v>
      </c>
      <c r="P158" s="34">
        <f t="shared" si="26"/>
        <v>0</v>
      </c>
      <c r="Q158" s="34">
        <f t="shared" si="26"/>
        <v>0</v>
      </c>
      <c r="R158" s="34">
        <f t="shared" si="26"/>
        <v>0</v>
      </c>
      <c r="S158" s="34">
        <f t="shared" si="26"/>
        <v>0</v>
      </c>
      <c r="T158" s="34">
        <f t="shared" si="26"/>
        <v>100</v>
      </c>
      <c r="U158" s="34">
        <f t="shared" si="26"/>
        <v>0</v>
      </c>
      <c r="V158" s="34">
        <f t="shared" si="26"/>
        <v>0</v>
      </c>
      <c r="W158" s="34">
        <f>SUM(W157:W157)</f>
        <v>0</v>
      </c>
      <c r="X158" s="34">
        <f t="shared" si="26"/>
        <v>0</v>
      </c>
      <c r="Y158" s="34">
        <f t="shared" si="26"/>
        <v>0</v>
      </c>
      <c r="Z158" s="34">
        <f t="shared" si="26"/>
        <v>0</v>
      </c>
      <c r="AA158" s="34">
        <f t="shared" si="26"/>
        <v>0</v>
      </c>
      <c r="AB158" s="34">
        <f t="shared" si="26"/>
        <v>0</v>
      </c>
      <c r="AC158" s="34">
        <f t="shared" si="26"/>
        <v>0</v>
      </c>
      <c r="AD158" s="34">
        <f t="shared" si="26"/>
        <v>0</v>
      </c>
      <c r="AE158" s="34">
        <f t="shared" si="26"/>
        <v>0</v>
      </c>
      <c r="AF158" s="34">
        <f t="shared" si="26"/>
        <v>0</v>
      </c>
    </row>
    <row r="159" spans="1:32" ht="57.75">
      <c r="A159" s="85" t="s">
        <v>31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</row>
    <row r="160" spans="1:32" ht="173.25">
      <c r="A160" s="62">
        <v>18</v>
      </c>
      <c r="B160" s="63" t="s">
        <v>139</v>
      </c>
      <c r="C160" s="62"/>
      <c r="D160" s="62"/>
      <c r="E160" s="62"/>
      <c r="F160" s="62"/>
      <c r="G160" s="62"/>
      <c r="H160" s="62"/>
      <c r="I160" s="62"/>
      <c r="J160" s="62">
        <v>50</v>
      </c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</row>
    <row r="161" spans="1:32" ht="115.5">
      <c r="A161" s="34">
        <v>44</v>
      </c>
      <c r="B161" s="50" t="s">
        <v>156</v>
      </c>
      <c r="C161" s="34"/>
      <c r="D161" s="34"/>
      <c r="E161" s="34"/>
      <c r="F161" s="34"/>
      <c r="G161" s="34">
        <v>16</v>
      </c>
      <c r="H161" s="34"/>
      <c r="I161" s="34">
        <v>40</v>
      </c>
      <c r="J161" s="34">
        <v>19</v>
      </c>
      <c r="K161" s="34"/>
      <c r="L161" s="34"/>
      <c r="M161" s="34"/>
      <c r="N161" s="34"/>
      <c r="O161" s="34"/>
      <c r="P161" s="34"/>
      <c r="Q161" s="34"/>
      <c r="R161" s="34">
        <v>2</v>
      </c>
      <c r="S161" s="34"/>
      <c r="T161" s="34"/>
      <c r="U161" s="34"/>
      <c r="V161" s="34">
        <v>29</v>
      </c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</row>
    <row r="162" spans="1:32" ht="141">
      <c r="A162" s="47" t="s">
        <v>165</v>
      </c>
      <c r="B162" s="63" t="s">
        <v>128</v>
      </c>
      <c r="C162" s="62">
        <v>13</v>
      </c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>
        <v>5</v>
      </c>
      <c r="S162" s="62"/>
      <c r="T162" s="62">
        <v>18</v>
      </c>
      <c r="U162" s="62"/>
      <c r="V162" s="62"/>
      <c r="W162" s="62"/>
      <c r="X162" s="62">
        <v>52</v>
      </c>
      <c r="Y162" s="62"/>
      <c r="Z162" s="62"/>
      <c r="AA162" s="62"/>
      <c r="AB162" s="62"/>
      <c r="AC162" s="62"/>
      <c r="AD162" s="62"/>
      <c r="AE162" s="62"/>
      <c r="AF162" s="62"/>
    </row>
    <row r="163" spans="1:32" ht="57.75">
      <c r="A163" s="34">
        <v>7</v>
      </c>
      <c r="B163" s="50" t="s">
        <v>61</v>
      </c>
      <c r="C163" s="34"/>
      <c r="D163" s="34"/>
      <c r="E163" s="34">
        <v>1.7</v>
      </c>
      <c r="F163" s="34"/>
      <c r="G163" s="34"/>
      <c r="H163" s="34"/>
      <c r="I163" s="34"/>
      <c r="J163" s="34">
        <v>10.9</v>
      </c>
      <c r="K163" s="34"/>
      <c r="L163" s="34"/>
      <c r="M163" s="34"/>
      <c r="N163" s="34"/>
      <c r="O163" s="34"/>
      <c r="P163" s="34"/>
      <c r="Q163" s="34">
        <v>1.7</v>
      </c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</row>
    <row r="164" spans="1:32" ht="57.75">
      <c r="A164" s="34">
        <v>4</v>
      </c>
      <c r="B164" s="50" t="s">
        <v>147</v>
      </c>
      <c r="C164" s="34"/>
      <c r="D164" s="34"/>
      <c r="E164" s="34"/>
      <c r="F164" s="34"/>
      <c r="G164" s="34"/>
      <c r="H164" s="34"/>
      <c r="I164" s="34">
        <v>129</v>
      </c>
      <c r="J164" s="34"/>
      <c r="K164" s="34"/>
      <c r="L164" s="34"/>
      <c r="M164" s="34"/>
      <c r="N164" s="34"/>
      <c r="O164" s="34"/>
      <c r="P164" s="34"/>
      <c r="Q164" s="34">
        <v>5</v>
      </c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</row>
    <row r="165" spans="1:32" ht="57.75">
      <c r="A165" s="34">
        <v>20</v>
      </c>
      <c r="B165" s="50" t="s">
        <v>124</v>
      </c>
      <c r="C165" s="34"/>
      <c r="D165" s="34"/>
      <c r="E165" s="34"/>
      <c r="F165" s="34">
        <v>11.25</v>
      </c>
      <c r="G165" s="34"/>
      <c r="H165" s="34"/>
      <c r="I165" s="34"/>
      <c r="J165" s="34"/>
      <c r="K165" s="34"/>
      <c r="L165" s="34"/>
      <c r="M165" s="34">
        <v>19</v>
      </c>
      <c r="N165" s="34"/>
      <c r="O165" s="34"/>
      <c r="P165" s="34">
        <v>5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</row>
    <row r="166" spans="1:32" ht="115.5">
      <c r="A166" s="34" t="s">
        <v>33</v>
      </c>
      <c r="B166" s="50" t="s">
        <v>54</v>
      </c>
      <c r="C166" s="34">
        <v>25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32" ht="115.5">
      <c r="A167" s="34" t="s">
        <v>33</v>
      </c>
      <c r="B167" s="50" t="s">
        <v>58</v>
      </c>
      <c r="C167" s="34"/>
      <c r="D167" s="34">
        <v>40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</row>
    <row r="168" spans="1:32" ht="57.75">
      <c r="A168" s="34"/>
      <c r="B168" s="50" t="s">
        <v>7</v>
      </c>
      <c r="C168" s="34">
        <f aca="true" t="shared" si="27" ref="C168:AF168">SUM(C160:C167)</f>
        <v>38</v>
      </c>
      <c r="D168" s="34">
        <f t="shared" si="27"/>
        <v>40</v>
      </c>
      <c r="E168" s="34">
        <f t="shared" si="27"/>
        <v>1.7</v>
      </c>
      <c r="F168" s="34">
        <f t="shared" si="27"/>
        <v>11.25</v>
      </c>
      <c r="G168" s="34">
        <f t="shared" si="27"/>
        <v>16</v>
      </c>
      <c r="H168" s="34">
        <f t="shared" si="27"/>
        <v>0</v>
      </c>
      <c r="I168" s="34">
        <f t="shared" si="27"/>
        <v>169</v>
      </c>
      <c r="J168" s="34">
        <f t="shared" si="27"/>
        <v>79.9</v>
      </c>
      <c r="K168" s="34">
        <f t="shared" si="27"/>
        <v>0</v>
      </c>
      <c r="L168" s="34">
        <f t="shared" si="27"/>
        <v>0</v>
      </c>
      <c r="M168" s="34">
        <f t="shared" si="27"/>
        <v>19</v>
      </c>
      <c r="N168" s="34">
        <f t="shared" si="27"/>
        <v>0</v>
      </c>
      <c r="O168" s="34">
        <f t="shared" si="27"/>
        <v>0</v>
      </c>
      <c r="P168" s="34">
        <f t="shared" si="27"/>
        <v>5</v>
      </c>
      <c r="Q168" s="34">
        <f t="shared" si="27"/>
        <v>6.7</v>
      </c>
      <c r="R168" s="34">
        <f t="shared" si="27"/>
        <v>7</v>
      </c>
      <c r="S168" s="34">
        <f t="shared" si="27"/>
        <v>0</v>
      </c>
      <c r="T168" s="34">
        <f t="shared" si="27"/>
        <v>18</v>
      </c>
      <c r="U168" s="34">
        <f t="shared" si="27"/>
        <v>0</v>
      </c>
      <c r="V168" s="34">
        <f t="shared" si="27"/>
        <v>29</v>
      </c>
      <c r="W168" s="34">
        <f t="shared" si="27"/>
        <v>0</v>
      </c>
      <c r="X168" s="34">
        <f t="shared" si="27"/>
        <v>52</v>
      </c>
      <c r="Y168" s="34">
        <f t="shared" si="27"/>
        <v>0</v>
      </c>
      <c r="Z168" s="34">
        <f t="shared" si="27"/>
        <v>0</v>
      </c>
      <c r="AA168" s="34">
        <f t="shared" si="27"/>
        <v>0</v>
      </c>
      <c r="AB168" s="34">
        <f t="shared" si="27"/>
        <v>0</v>
      </c>
      <c r="AC168" s="34">
        <f t="shared" si="27"/>
        <v>0</v>
      </c>
      <c r="AD168" s="34">
        <f t="shared" si="27"/>
        <v>0</v>
      </c>
      <c r="AE168" s="34">
        <f t="shared" si="27"/>
        <v>0</v>
      </c>
      <c r="AF168" s="34">
        <f t="shared" si="27"/>
        <v>0</v>
      </c>
    </row>
    <row r="169" spans="1:32" ht="57.75">
      <c r="A169" s="85" t="s">
        <v>28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</row>
    <row r="170" spans="1:32" ht="231">
      <c r="A170" s="34" t="s">
        <v>170</v>
      </c>
      <c r="B170" s="50" t="s">
        <v>143</v>
      </c>
      <c r="C170" s="34"/>
      <c r="D170" s="34"/>
      <c r="E170" s="34">
        <v>42.7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>
        <v>9</v>
      </c>
      <c r="Q170" s="34">
        <v>10</v>
      </c>
      <c r="R170" s="34">
        <v>0.3</v>
      </c>
      <c r="S170" s="34">
        <v>6.2</v>
      </c>
      <c r="T170" s="34">
        <v>17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>
        <v>0.95</v>
      </c>
    </row>
    <row r="171" spans="1:32" ht="57.75">
      <c r="A171" s="34">
        <v>29</v>
      </c>
      <c r="B171" s="50" t="s">
        <v>10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>
        <v>5</v>
      </c>
      <c r="N171" s="34"/>
      <c r="O171" s="34"/>
      <c r="P171" s="34">
        <v>5</v>
      </c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>
        <v>0.45</v>
      </c>
      <c r="AC171" s="34"/>
      <c r="AD171" s="34"/>
      <c r="AE171" s="34"/>
      <c r="AF171" s="34"/>
    </row>
    <row r="172" spans="1:32" ht="57.75">
      <c r="A172" s="34"/>
      <c r="B172" s="50" t="s">
        <v>7</v>
      </c>
      <c r="C172" s="34">
        <f aca="true" t="shared" si="28" ref="C172:AF172">SUM(C170:C171)</f>
        <v>0</v>
      </c>
      <c r="D172" s="34">
        <f t="shared" si="28"/>
        <v>0</v>
      </c>
      <c r="E172" s="34">
        <f t="shared" si="28"/>
        <v>42.7</v>
      </c>
      <c r="F172" s="34">
        <f t="shared" si="28"/>
        <v>0</v>
      </c>
      <c r="G172" s="34">
        <f t="shared" si="28"/>
        <v>0</v>
      </c>
      <c r="H172" s="34">
        <f t="shared" si="28"/>
        <v>0</v>
      </c>
      <c r="I172" s="34">
        <f t="shared" si="28"/>
        <v>0</v>
      </c>
      <c r="J172" s="34">
        <f t="shared" si="28"/>
        <v>0</v>
      </c>
      <c r="K172" s="34">
        <f t="shared" si="28"/>
        <v>0</v>
      </c>
      <c r="L172" s="34">
        <f t="shared" si="28"/>
        <v>0</v>
      </c>
      <c r="M172" s="34">
        <f t="shared" si="28"/>
        <v>5</v>
      </c>
      <c r="N172" s="34">
        <f t="shared" si="28"/>
        <v>0</v>
      </c>
      <c r="O172" s="34">
        <f t="shared" si="28"/>
        <v>0</v>
      </c>
      <c r="P172" s="34">
        <f t="shared" si="28"/>
        <v>14</v>
      </c>
      <c r="Q172" s="34">
        <f t="shared" si="28"/>
        <v>10</v>
      </c>
      <c r="R172" s="34">
        <f t="shared" si="28"/>
        <v>0.3</v>
      </c>
      <c r="S172" s="34">
        <f t="shared" si="28"/>
        <v>6.2</v>
      </c>
      <c r="T172" s="34">
        <f t="shared" si="28"/>
        <v>17</v>
      </c>
      <c r="U172" s="34">
        <f t="shared" si="28"/>
        <v>0</v>
      </c>
      <c r="V172" s="34">
        <f t="shared" si="28"/>
        <v>0</v>
      </c>
      <c r="W172" s="34">
        <f t="shared" si="28"/>
        <v>0</v>
      </c>
      <c r="X172" s="34">
        <f t="shared" si="28"/>
        <v>0</v>
      </c>
      <c r="Y172" s="34">
        <f t="shared" si="28"/>
        <v>0</v>
      </c>
      <c r="Z172" s="34">
        <f t="shared" si="28"/>
        <v>0</v>
      </c>
      <c r="AA172" s="34">
        <f t="shared" si="28"/>
        <v>0</v>
      </c>
      <c r="AB172" s="34">
        <f t="shared" si="28"/>
        <v>0.45</v>
      </c>
      <c r="AC172" s="34">
        <f t="shared" si="28"/>
        <v>0</v>
      </c>
      <c r="AD172" s="34">
        <f t="shared" si="28"/>
        <v>0</v>
      </c>
      <c r="AE172" s="34">
        <f t="shared" si="28"/>
        <v>0</v>
      </c>
      <c r="AF172" s="34">
        <f t="shared" si="28"/>
        <v>0.95</v>
      </c>
    </row>
    <row r="173" spans="1:32" ht="115.5">
      <c r="A173" s="73"/>
      <c r="B173" s="50" t="s">
        <v>59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71">
        <v>3.75</v>
      </c>
      <c r="AF173" s="34"/>
    </row>
    <row r="174" spans="1:32" ht="57.75">
      <c r="A174" s="34"/>
      <c r="B174" s="64" t="s">
        <v>11</v>
      </c>
      <c r="C174" s="34">
        <f aca="true" t="shared" si="29" ref="C174:AD174">SUM(C155+C168+C172+C158)</f>
        <v>63</v>
      </c>
      <c r="D174" s="34">
        <f t="shared" si="29"/>
        <v>40</v>
      </c>
      <c r="E174" s="34">
        <f t="shared" si="29"/>
        <v>44.400000000000006</v>
      </c>
      <c r="F174" s="34">
        <f t="shared" si="29"/>
        <v>11.25</v>
      </c>
      <c r="G174" s="34">
        <f t="shared" si="29"/>
        <v>16</v>
      </c>
      <c r="H174" s="34">
        <f t="shared" si="29"/>
        <v>0</v>
      </c>
      <c r="I174" s="34">
        <f t="shared" si="29"/>
        <v>169</v>
      </c>
      <c r="J174" s="34">
        <f t="shared" si="29"/>
        <v>129.9</v>
      </c>
      <c r="K174" s="34">
        <f t="shared" si="29"/>
        <v>0</v>
      </c>
      <c r="L174" s="34">
        <f t="shared" si="29"/>
        <v>0</v>
      </c>
      <c r="M174" s="34">
        <f t="shared" si="29"/>
        <v>24</v>
      </c>
      <c r="N174" s="34">
        <f t="shared" si="29"/>
        <v>0</v>
      </c>
      <c r="O174" s="34">
        <f t="shared" si="29"/>
        <v>0</v>
      </c>
      <c r="P174" s="34">
        <f t="shared" si="29"/>
        <v>24</v>
      </c>
      <c r="Q174" s="34">
        <f t="shared" si="29"/>
        <v>27.7</v>
      </c>
      <c r="R174" s="34">
        <f t="shared" si="29"/>
        <v>10.3</v>
      </c>
      <c r="S174" s="34">
        <f t="shared" si="29"/>
        <v>86.2</v>
      </c>
      <c r="T174" s="34">
        <f t="shared" si="29"/>
        <v>380</v>
      </c>
      <c r="U174" s="34">
        <f t="shared" si="29"/>
        <v>0</v>
      </c>
      <c r="V174" s="34">
        <f t="shared" si="29"/>
        <v>29</v>
      </c>
      <c r="W174" s="34">
        <f t="shared" si="29"/>
        <v>0</v>
      </c>
      <c r="X174" s="34">
        <f t="shared" si="29"/>
        <v>52</v>
      </c>
      <c r="Y174" s="34">
        <f t="shared" si="29"/>
        <v>0</v>
      </c>
      <c r="Z174" s="34">
        <f t="shared" si="29"/>
        <v>0</v>
      </c>
      <c r="AA174" s="34">
        <f t="shared" si="29"/>
        <v>0</v>
      </c>
      <c r="AB174" s="34">
        <f t="shared" si="29"/>
        <v>0.45</v>
      </c>
      <c r="AC174" s="34">
        <f t="shared" si="29"/>
        <v>1.8</v>
      </c>
      <c r="AD174" s="34">
        <f t="shared" si="29"/>
        <v>0</v>
      </c>
      <c r="AE174" s="71">
        <v>3.75</v>
      </c>
      <c r="AF174" s="34">
        <f>SUM(AF155+AF168+AF172+AF158)</f>
        <v>0.95</v>
      </c>
    </row>
    <row r="175" spans="1:32" ht="57.75">
      <c r="A175" s="81" t="s">
        <v>76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</row>
    <row r="176" spans="1:32" ht="57.75">
      <c r="A176" s="81" t="s">
        <v>18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</row>
    <row r="177" spans="1:32" ht="57.75">
      <c r="A177" s="85" t="s">
        <v>100</v>
      </c>
      <c r="B177" s="81" t="s">
        <v>23</v>
      </c>
      <c r="C177" s="82" t="s">
        <v>102</v>
      </c>
      <c r="D177" s="82" t="s">
        <v>103</v>
      </c>
      <c r="E177" s="82" t="s">
        <v>104</v>
      </c>
      <c r="F177" s="82" t="s">
        <v>105</v>
      </c>
      <c r="G177" s="82" t="s">
        <v>106</v>
      </c>
      <c r="H177" s="82" t="s">
        <v>107</v>
      </c>
      <c r="I177" s="82" t="s">
        <v>108</v>
      </c>
      <c r="J177" s="82" t="s">
        <v>109</v>
      </c>
      <c r="K177" s="83" t="s">
        <v>55</v>
      </c>
      <c r="L177" s="83" t="s">
        <v>110</v>
      </c>
      <c r="M177" s="82" t="s">
        <v>111</v>
      </c>
      <c r="N177" s="82" t="s">
        <v>112</v>
      </c>
      <c r="O177" s="82" t="s">
        <v>41</v>
      </c>
      <c r="P177" s="82" t="s">
        <v>42</v>
      </c>
      <c r="Q177" s="82" t="s">
        <v>113</v>
      </c>
      <c r="R177" s="82" t="s">
        <v>43</v>
      </c>
      <c r="S177" s="82" t="s">
        <v>114</v>
      </c>
      <c r="T177" s="82" t="s">
        <v>115</v>
      </c>
      <c r="U177" s="82" t="s">
        <v>152</v>
      </c>
      <c r="V177" s="82" t="s">
        <v>144</v>
      </c>
      <c r="W177" s="82" t="s">
        <v>122</v>
      </c>
      <c r="X177" s="82" t="s">
        <v>116</v>
      </c>
      <c r="Y177" s="82" t="s">
        <v>117</v>
      </c>
      <c r="Z177" s="82" t="s">
        <v>44</v>
      </c>
      <c r="AA177" s="82" t="s">
        <v>45</v>
      </c>
      <c r="AB177" s="82" t="s">
        <v>47</v>
      </c>
      <c r="AC177" s="83" t="s">
        <v>51</v>
      </c>
      <c r="AD177" s="82" t="s">
        <v>56</v>
      </c>
      <c r="AE177" s="82" t="s">
        <v>46</v>
      </c>
      <c r="AF177" s="82" t="s">
        <v>57</v>
      </c>
    </row>
    <row r="178" spans="1:32" ht="409.5" customHeight="1">
      <c r="A178" s="85"/>
      <c r="B178" s="81"/>
      <c r="C178" s="82"/>
      <c r="D178" s="82"/>
      <c r="E178" s="82"/>
      <c r="F178" s="82"/>
      <c r="G178" s="82"/>
      <c r="H178" s="82"/>
      <c r="I178" s="82"/>
      <c r="J178" s="82"/>
      <c r="K178" s="84"/>
      <c r="L178" s="84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4"/>
      <c r="AD178" s="82"/>
      <c r="AE178" s="82"/>
      <c r="AF178" s="82"/>
    </row>
    <row r="179" spans="1:32" ht="57.75">
      <c r="A179" s="73"/>
      <c r="B179" s="61"/>
      <c r="C179" s="73">
        <v>1</v>
      </c>
      <c r="D179" s="73">
        <v>2</v>
      </c>
      <c r="E179" s="73">
        <v>3</v>
      </c>
      <c r="F179" s="73">
        <v>4</v>
      </c>
      <c r="G179" s="73">
        <v>5</v>
      </c>
      <c r="H179" s="73">
        <v>6</v>
      </c>
      <c r="I179" s="73">
        <v>7</v>
      </c>
      <c r="J179" s="73" t="s">
        <v>48</v>
      </c>
      <c r="K179" s="73">
        <v>9</v>
      </c>
      <c r="L179" s="73">
        <v>10</v>
      </c>
      <c r="M179" s="73">
        <v>11</v>
      </c>
      <c r="N179" s="73">
        <v>12</v>
      </c>
      <c r="O179" s="73">
        <v>13</v>
      </c>
      <c r="P179" s="73">
        <v>14</v>
      </c>
      <c r="Q179" s="73">
        <v>15</v>
      </c>
      <c r="R179" s="73">
        <v>16</v>
      </c>
      <c r="S179" s="73">
        <v>17</v>
      </c>
      <c r="T179" s="73">
        <v>18</v>
      </c>
      <c r="U179" s="73">
        <v>19</v>
      </c>
      <c r="V179" s="73">
        <v>20</v>
      </c>
      <c r="W179" s="73">
        <v>21</v>
      </c>
      <c r="X179" s="73">
        <v>22</v>
      </c>
      <c r="Y179" s="73">
        <v>23</v>
      </c>
      <c r="Z179" s="73">
        <v>24</v>
      </c>
      <c r="AA179" s="73">
        <v>25</v>
      </c>
      <c r="AB179" s="73">
        <v>26</v>
      </c>
      <c r="AC179" s="73">
        <v>27</v>
      </c>
      <c r="AD179" s="73">
        <v>28</v>
      </c>
      <c r="AE179" s="73">
        <v>29</v>
      </c>
      <c r="AF179" s="73">
        <v>30</v>
      </c>
    </row>
    <row r="180" spans="1:32" ht="57.75">
      <c r="A180" s="81" t="s">
        <v>6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</row>
    <row r="181" spans="1:32" ht="173.25">
      <c r="A181" s="34" t="s">
        <v>168</v>
      </c>
      <c r="B181" s="50" t="s">
        <v>146</v>
      </c>
      <c r="C181" s="34"/>
      <c r="D181" s="34"/>
      <c r="E181" s="34"/>
      <c r="F181" s="34"/>
      <c r="G181" s="34">
        <v>23</v>
      </c>
      <c r="H181" s="34"/>
      <c r="I181" s="34"/>
      <c r="J181" s="34"/>
      <c r="K181" s="34"/>
      <c r="L181" s="34"/>
      <c r="M181" s="34"/>
      <c r="N181" s="34"/>
      <c r="O181" s="34"/>
      <c r="P181" s="34">
        <v>4</v>
      </c>
      <c r="Q181" s="34">
        <v>2</v>
      </c>
      <c r="R181" s="34"/>
      <c r="S181" s="34"/>
      <c r="T181" s="34">
        <v>136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</row>
    <row r="182" spans="1:32" ht="57.75">
      <c r="A182" s="34">
        <v>15</v>
      </c>
      <c r="B182" s="50" t="s">
        <v>15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>
        <v>5</v>
      </c>
      <c r="Q182" s="34"/>
      <c r="R182" s="34"/>
      <c r="S182" s="34"/>
      <c r="T182" s="34">
        <v>130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>
        <v>0.9</v>
      </c>
      <c r="AE182" s="34"/>
      <c r="AF182" s="34"/>
    </row>
    <row r="183" spans="1:32" ht="57.75">
      <c r="A183" s="34">
        <v>3</v>
      </c>
      <c r="B183" s="50" t="s">
        <v>89</v>
      </c>
      <c r="C183" s="34">
        <v>25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>
        <v>12</v>
      </c>
      <c r="AB183" s="34"/>
      <c r="AC183" s="34"/>
      <c r="AD183" s="34"/>
      <c r="AE183" s="34"/>
      <c r="AF183" s="34"/>
    </row>
    <row r="184" spans="1:32" ht="57.75">
      <c r="A184" s="34"/>
      <c r="B184" s="50" t="s">
        <v>7</v>
      </c>
      <c r="C184" s="34">
        <f aca="true" t="shared" si="30" ref="C184:AF184">SUM(C181:C183)</f>
        <v>25</v>
      </c>
      <c r="D184" s="34">
        <f t="shared" si="30"/>
        <v>0</v>
      </c>
      <c r="E184" s="34">
        <f t="shared" si="30"/>
        <v>0</v>
      </c>
      <c r="F184" s="34">
        <f t="shared" si="30"/>
        <v>0</v>
      </c>
      <c r="G184" s="34">
        <f t="shared" si="30"/>
        <v>23</v>
      </c>
      <c r="H184" s="34">
        <f t="shared" si="30"/>
        <v>0</v>
      </c>
      <c r="I184" s="34">
        <f t="shared" si="30"/>
        <v>0</v>
      </c>
      <c r="J184" s="34">
        <f t="shared" si="30"/>
        <v>0</v>
      </c>
      <c r="K184" s="34">
        <f t="shared" si="30"/>
        <v>0</v>
      </c>
      <c r="L184" s="34">
        <f t="shared" si="30"/>
        <v>0</v>
      </c>
      <c r="M184" s="34">
        <f t="shared" si="30"/>
        <v>0</v>
      </c>
      <c r="N184" s="34">
        <f t="shared" si="30"/>
        <v>0</v>
      </c>
      <c r="O184" s="34">
        <f t="shared" si="30"/>
        <v>0</v>
      </c>
      <c r="P184" s="34">
        <f t="shared" si="30"/>
        <v>9</v>
      </c>
      <c r="Q184" s="34">
        <f t="shared" si="30"/>
        <v>2</v>
      </c>
      <c r="R184" s="34">
        <f t="shared" si="30"/>
        <v>0</v>
      </c>
      <c r="S184" s="34">
        <f t="shared" si="30"/>
        <v>0</v>
      </c>
      <c r="T184" s="34">
        <f t="shared" si="30"/>
        <v>266</v>
      </c>
      <c r="U184" s="34">
        <f t="shared" si="30"/>
        <v>0</v>
      </c>
      <c r="V184" s="34">
        <f t="shared" si="30"/>
        <v>0</v>
      </c>
      <c r="W184" s="34">
        <f>SUM(W181:W183)</f>
        <v>0</v>
      </c>
      <c r="X184" s="34">
        <f t="shared" si="30"/>
        <v>0</v>
      </c>
      <c r="Y184" s="34">
        <f t="shared" si="30"/>
        <v>0</v>
      </c>
      <c r="Z184" s="34">
        <f t="shared" si="30"/>
        <v>0</v>
      </c>
      <c r="AA184" s="34">
        <f t="shared" si="30"/>
        <v>12</v>
      </c>
      <c r="AB184" s="34">
        <f t="shared" si="30"/>
        <v>0</v>
      </c>
      <c r="AC184" s="34">
        <f t="shared" si="30"/>
        <v>0</v>
      </c>
      <c r="AD184" s="34">
        <f t="shared" si="30"/>
        <v>0.9</v>
      </c>
      <c r="AE184" s="34">
        <f t="shared" si="30"/>
        <v>0</v>
      </c>
      <c r="AF184" s="34">
        <f t="shared" si="30"/>
        <v>0</v>
      </c>
    </row>
    <row r="185" spans="1:32" ht="57.75">
      <c r="A185" s="85" t="s">
        <v>50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</row>
    <row r="186" spans="1:32" ht="115.5">
      <c r="A186" s="34" t="s">
        <v>33</v>
      </c>
      <c r="B186" s="50" t="s">
        <v>72</v>
      </c>
      <c r="C186" s="34"/>
      <c r="D186" s="34"/>
      <c r="E186" s="34"/>
      <c r="F186" s="34"/>
      <c r="G186" s="34"/>
      <c r="H186" s="34"/>
      <c r="I186" s="34"/>
      <c r="J186" s="34"/>
      <c r="K186" s="34">
        <v>190</v>
      </c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</row>
    <row r="187" spans="1:32" ht="57.75">
      <c r="A187" s="34"/>
      <c r="B187" s="50" t="s">
        <v>29</v>
      </c>
      <c r="C187" s="34">
        <f>C186</f>
        <v>0</v>
      </c>
      <c r="D187" s="34">
        <f aca="true" t="shared" si="31" ref="D187:AF187">D186</f>
        <v>0</v>
      </c>
      <c r="E187" s="34">
        <f t="shared" si="31"/>
        <v>0</v>
      </c>
      <c r="F187" s="34">
        <f t="shared" si="31"/>
        <v>0</v>
      </c>
      <c r="G187" s="34">
        <f t="shared" si="31"/>
        <v>0</v>
      </c>
      <c r="H187" s="34">
        <f t="shared" si="31"/>
        <v>0</v>
      </c>
      <c r="I187" s="34">
        <f t="shared" si="31"/>
        <v>0</v>
      </c>
      <c r="J187" s="34">
        <f t="shared" si="31"/>
        <v>0</v>
      </c>
      <c r="K187" s="34">
        <f t="shared" si="31"/>
        <v>190</v>
      </c>
      <c r="L187" s="34">
        <f t="shared" si="31"/>
        <v>0</v>
      </c>
      <c r="M187" s="34">
        <f t="shared" si="31"/>
        <v>0</v>
      </c>
      <c r="N187" s="34">
        <f t="shared" si="31"/>
        <v>0</v>
      </c>
      <c r="O187" s="34">
        <f t="shared" si="31"/>
        <v>0</v>
      </c>
      <c r="P187" s="34">
        <f t="shared" si="31"/>
        <v>0</v>
      </c>
      <c r="Q187" s="34">
        <f t="shared" si="31"/>
        <v>0</v>
      </c>
      <c r="R187" s="34">
        <f t="shared" si="31"/>
        <v>0</v>
      </c>
      <c r="S187" s="34">
        <f t="shared" si="31"/>
        <v>0</v>
      </c>
      <c r="T187" s="34">
        <f t="shared" si="31"/>
        <v>0</v>
      </c>
      <c r="U187" s="34">
        <f t="shared" si="31"/>
        <v>0</v>
      </c>
      <c r="V187" s="34">
        <f t="shared" si="31"/>
        <v>0</v>
      </c>
      <c r="W187" s="34">
        <f t="shared" si="31"/>
        <v>0</v>
      </c>
      <c r="X187" s="34">
        <f t="shared" si="31"/>
        <v>0</v>
      </c>
      <c r="Y187" s="34">
        <f t="shared" si="31"/>
        <v>0</v>
      </c>
      <c r="Z187" s="34">
        <f t="shared" si="31"/>
        <v>0</v>
      </c>
      <c r="AA187" s="34">
        <f t="shared" si="31"/>
        <v>0</v>
      </c>
      <c r="AB187" s="34">
        <f t="shared" si="31"/>
        <v>0</v>
      </c>
      <c r="AC187" s="34">
        <f t="shared" si="31"/>
        <v>0</v>
      </c>
      <c r="AD187" s="34">
        <f t="shared" si="31"/>
        <v>0</v>
      </c>
      <c r="AE187" s="34">
        <f t="shared" si="31"/>
        <v>0</v>
      </c>
      <c r="AF187" s="34">
        <f t="shared" si="31"/>
        <v>0</v>
      </c>
    </row>
    <row r="188" spans="1:32" ht="57.75">
      <c r="A188" s="81" t="s">
        <v>31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</row>
    <row r="189" spans="1:32" ht="115.5">
      <c r="A189" s="34">
        <v>52</v>
      </c>
      <c r="B189" s="66" t="s">
        <v>70</v>
      </c>
      <c r="C189" s="34"/>
      <c r="D189" s="34"/>
      <c r="E189" s="34"/>
      <c r="F189" s="34"/>
      <c r="G189" s="34"/>
      <c r="H189" s="34"/>
      <c r="I189" s="34"/>
      <c r="J189" s="34">
        <v>50</v>
      </c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73"/>
    </row>
    <row r="190" spans="1:32" ht="115.5">
      <c r="A190" s="34">
        <v>39</v>
      </c>
      <c r="B190" s="50" t="s">
        <v>32</v>
      </c>
      <c r="C190" s="34"/>
      <c r="D190" s="34"/>
      <c r="E190" s="34"/>
      <c r="F190" s="34"/>
      <c r="G190" s="34"/>
      <c r="H190" s="34"/>
      <c r="I190" s="34">
        <v>73</v>
      </c>
      <c r="J190" s="34">
        <v>13</v>
      </c>
      <c r="K190" s="34"/>
      <c r="L190" s="34"/>
      <c r="M190" s="34"/>
      <c r="N190" s="34"/>
      <c r="O190" s="34"/>
      <c r="P190" s="34"/>
      <c r="Q190" s="34"/>
      <c r="R190" s="34">
        <v>1.8</v>
      </c>
      <c r="S190" s="34">
        <v>2.5</v>
      </c>
      <c r="T190" s="34"/>
      <c r="U190" s="34"/>
      <c r="V190" s="34">
        <v>39</v>
      </c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</row>
    <row r="191" spans="1:32" ht="57.75">
      <c r="A191" s="34">
        <v>19</v>
      </c>
      <c r="B191" s="50" t="s">
        <v>138</v>
      </c>
      <c r="C191" s="34"/>
      <c r="D191" s="34"/>
      <c r="E191" s="34"/>
      <c r="F191" s="34"/>
      <c r="G191" s="34"/>
      <c r="H191" s="34"/>
      <c r="I191" s="34">
        <v>129</v>
      </c>
      <c r="J191" s="34">
        <v>50.2</v>
      </c>
      <c r="K191" s="34"/>
      <c r="L191" s="34"/>
      <c r="M191" s="34"/>
      <c r="N191" s="34"/>
      <c r="O191" s="34"/>
      <c r="P191" s="34"/>
      <c r="Q191" s="34"/>
      <c r="R191" s="34">
        <v>6</v>
      </c>
      <c r="S191" s="34"/>
      <c r="T191" s="34"/>
      <c r="U191" s="34"/>
      <c r="V191" s="34">
        <v>58</v>
      </c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</row>
    <row r="192" spans="1:32" ht="173.25">
      <c r="A192" s="34">
        <v>9</v>
      </c>
      <c r="B192" s="50" t="s">
        <v>101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>
        <v>21</v>
      </c>
      <c r="O192" s="34"/>
      <c r="P192" s="34">
        <v>5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</row>
    <row r="193" spans="1:32" ht="115.5">
      <c r="A193" s="34" t="s">
        <v>33</v>
      </c>
      <c r="B193" s="50" t="s">
        <v>54</v>
      </c>
      <c r="C193" s="34">
        <v>25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</row>
    <row r="194" spans="1:32" ht="115.5">
      <c r="A194" s="34" t="s">
        <v>33</v>
      </c>
      <c r="B194" s="50" t="s">
        <v>58</v>
      </c>
      <c r="C194" s="34"/>
      <c r="D194" s="34">
        <v>40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</row>
    <row r="195" spans="1:32" ht="57.75">
      <c r="A195" s="34"/>
      <c r="B195" s="50" t="s">
        <v>29</v>
      </c>
      <c r="C195" s="34">
        <f aca="true" t="shared" si="32" ref="C195:AF195">SUM(C189:C194)</f>
        <v>25</v>
      </c>
      <c r="D195" s="34">
        <f t="shared" si="32"/>
        <v>40</v>
      </c>
      <c r="E195" s="34">
        <f t="shared" si="32"/>
        <v>0</v>
      </c>
      <c r="F195" s="34">
        <f t="shared" si="32"/>
        <v>0</v>
      </c>
      <c r="G195" s="34">
        <f t="shared" si="32"/>
        <v>0</v>
      </c>
      <c r="H195" s="34">
        <f t="shared" si="32"/>
        <v>0</v>
      </c>
      <c r="I195" s="34">
        <f t="shared" si="32"/>
        <v>202</v>
      </c>
      <c r="J195" s="34">
        <f t="shared" si="32"/>
        <v>113.2</v>
      </c>
      <c r="K195" s="34">
        <f t="shared" si="32"/>
        <v>0</v>
      </c>
      <c r="L195" s="34">
        <f t="shared" si="32"/>
        <v>0</v>
      </c>
      <c r="M195" s="34">
        <f t="shared" si="32"/>
        <v>0</v>
      </c>
      <c r="N195" s="34">
        <f t="shared" si="32"/>
        <v>21</v>
      </c>
      <c r="O195" s="34">
        <f t="shared" si="32"/>
        <v>0</v>
      </c>
      <c r="P195" s="34">
        <f t="shared" si="32"/>
        <v>5</v>
      </c>
      <c r="Q195" s="34">
        <f t="shared" si="32"/>
        <v>0</v>
      </c>
      <c r="R195" s="34">
        <f t="shared" si="32"/>
        <v>7.8</v>
      </c>
      <c r="S195" s="34">
        <f t="shared" si="32"/>
        <v>2.5</v>
      </c>
      <c r="T195" s="34">
        <f t="shared" si="32"/>
        <v>0</v>
      </c>
      <c r="U195" s="34">
        <f t="shared" si="32"/>
        <v>0</v>
      </c>
      <c r="V195" s="34">
        <f t="shared" si="32"/>
        <v>97</v>
      </c>
      <c r="W195" s="34">
        <f>SUM(W189:W194)</f>
        <v>0</v>
      </c>
      <c r="X195" s="34">
        <f t="shared" si="32"/>
        <v>0</v>
      </c>
      <c r="Y195" s="34">
        <f t="shared" si="32"/>
        <v>0</v>
      </c>
      <c r="Z195" s="34">
        <f t="shared" si="32"/>
        <v>0</v>
      </c>
      <c r="AA195" s="34">
        <f t="shared" si="32"/>
        <v>0</v>
      </c>
      <c r="AB195" s="34">
        <f t="shared" si="32"/>
        <v>0</v>
      </c>
      <c r="AC195" s="34">
        <f t="shared" si="32"/>
        <v>0</v>
      </c>
      <c r="AD195" s="34">
        <f t="shared" si="32"/>
        <v>0</v>
      </c>
      <c r="AE195" s="34">
        <f t="shared" si="32"/>
        <v>0</v>
      </c>
      <c r="AF195" s="34">
        <f t="shared" si="32"/>
        <v>0</v>
      </c>
    </row>
    <row r="196" spans="1:32" ht="57.75">
      <c r="A196" s="81" t="s">
        <v>28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</row>
    <row r="197" spans="1:32" ht="115.5">
      <c r="A197" s="34">
        <v>22</v>
      </c>
      <c r="B197" s="50" t="s">
        <v>141</v>
      </c>
      <c r="C197" s="34">
        <v>7</v>
      </c>
      <c r="D197" s="34"/>
      <c r="E197" s="34">
        <v>12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>
        <v>8</v>
      </c>
      <c r="Q197" s="34">
        <v>7</v>
      </c>
      <c r="R197" s="34"/>
      <c r="S197" s="34">
        <v>5</v>
      </c>
      <c r="T197" s="34">
        <v>25</v>
      </c>
      <c r="U197" s="34">
        <v>142</v>
      </c>
      <c r="V197" s="34"/>
      <c r="W197" s="34"/>
      <c r="X197" s="34"/>
      <c r="Y197" s="34"/>
      <c r="Z197" s="34">
        <v>7</v>
      </c>
      <c r="AA197" s="34"/>
      <c r="AB197" s="34"/>
      <c r="AC197" s="34"/>
      <c r="AD197" s="34"/>
      <c r="AE197" s="34"/>
      <c r="AF197" s="34"/>
    </row>
    <row r="198" spans="1:32" ht="57.75">
      <c r="A198" s="34">
        <v>13</v>
      </c>
      <c r="B198" s="50" t="s">
        <v>8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>
        <v>5</v>
      </c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>
        <v>0.45</v>
      </c>
      <c r="AC198" s="34"/>
      <c r="AD198" s="34"/>
      <c r="AE198" s="34"/>
      <c r="AF198" s="34"/>
    </row>
    <row r="199" spans="1:32" ht="57.75">
      <c r="A199" s="73"/>
      <c r="B199" s="50" t="s">
        <v>7</v>
      </c>
      <c r="C199" s="34">
        <f>C197+C198</f>
        <v>7</v>
      </c>
      <c r="D199" s="34">
        <f aca="true" t="shared" si="33" ref="D199:AF199">D197+D198</f>
        <v>0</v>
      </c>
      <c r="E199" s="34">
        <f t="shared" si="33"/>
        <v>12</v>
      </c>
      <c r="F199" s="34">
        <f t="shared" si="33"/>
        <v>0</v>
      </c>
      <c r="G199" s="34">
        <f t="shared" si="33"/>
        <v>0</v>
      </c>
      <c r="H199" s="34">
        <f t="shared" si="33"/>
        <v>0</v>
      </c>
      <c r="I199" s="34">
        <f t="shared" si="33"/>
        <v>0</v>
      </c>
      <c r="J199" s="34">
        <f t="shared" si="33"/>
        <v>0</v>
      </c>
      <c r="K199" s="34">
        <f t="shared" si="33"/>
        <v>0</v>
      </c>
      <c r="L199" s="34">
        <f t="shared" si="33"/>
        <v>0</v>
      </c>
      <c r="M199" s="34">
        <f t="shared" si="33"/>
        <v>0</v>
      </c>
      <c r="N199" s="34">
        <f t="shared" si="33"/>
        <v>0</v>
      </c>
      <c r="O199" s="34">
        <f t="shared" si="33"/>
        <v>0</v>
      </c>
      <c r="P199" s="34">
        <f t="shared" si="33"/>
        <v>13</v>
      </c>
      <c r="Q199" s="34">
        <f t="shared" si="33"/>
        <v>7</v>
      </c>
      <c r="R199" s="34">
        <f t="shared" si="33"/>
        <v>0</v>
      </c>
      <c r="S199" s="34">
        <f t="shared" si="33"/>
        <v>5</v>
      </c>
      <c r="T199" s="34">
        <f t="shared" si="33"/>
        <v>25</v>
      </c>
      <c r="U199" s="34">
        <f t="shared" si="33"/>
        <v>142</v>
      </c>
      <c r="V199" s="34">
        <f t="shared" si="33"/>
        <v>0</v>
      </c>
      <c r="W199" s="34">
        <f t="shared" si="33"/>
        <v>0</v>
      </c>
      <c r="X199" s="34">
        <f t="shared" si="33"/>
        <v>0</v>
      </c>
      <c r="Y199" s="34">
        <f t="shared" si="33"/>
        <v>0</v>
      </c>
      <c r="Z199" s="34">
        <f t="shared" si="33"/>
        <v>7</v>
      </c>
      <c r="AA199" s="34">
        <f t="shared" si="33"/>
        <v>0</v>
      </c>
      <c r="AB199" s="34">
        <f t="shared" si="33"/>
        <v>0.45</v>
      </c>
      <c r="AC199" s="34">
        <f t="shared" si="33"/>
        <v>0</v>
      </c>
      <c r="AD199" s="34">
        <f t="shared" si="33"/>
        <v>0</v>
      </c>
      <c r="AE199" s="34">
        <f t="shared" si="33"/>
        <v>0</v>
      </c>
      <c r="AF199" s="34">
        <f t="shared" si="33"/>
        <v>0</v>
      </c>
    </row>
    <row r="200" spans="1:32" ht="115.5">
      <c r="A200" s="73"/>
      <c r="B200" s="50" t="s">
        <v>59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71">
        <v>3.75</v>
      </c>
      <c r="AF200" s="34"/>
    </row>
    <row r="201" spans="1:32" ht="57.75">
      <c r="A201" s="34"/>
      <c r="B201" s="64" t="s">
        <v>11</v>
      </c>
      <c r="C201" s="34">
        <f aca="true" t="shared" si="34" ref="C201:AD201">C184+C187+C195++C199</f>
        <v>57</v>
      </c>
      <c r="D201" s="34">
        <f t="shared" si="34"/>
        <v>40</v>
      </c>
      <c r="E201" s="34">
        <f t="shared" si="34"/>
        <v>12</v>
      </c>
      <c r="F201" s="34">
        <f t="shared" si="34"/>
        <v>0</v>
      </c>
      <c r="G201" s="34">
        <f t="shared" si="34"/>
        <v>23</v>
      </c>
      <c r="H201" s="34">
        <f t="shared" si="34"/>
        <v>0</v>
      </c>
      <c r="I201" s="34">
        <f t="shared" si="34"/>
        <v>202</v>
      </c>
      <c r="J201" s="34">
        <f t="shared" si="34"/>
        <v>113.2</v>
      </c>
      <c r="K201" s="34">
        <f t="shared" si="34"/>
        <v>190</v>
      </c>
      <c r="L201" s="34">
        <f t="shared" si="34"/>
        <v>0</v>
      </c>
      <c r="M201" s="34">
        <f t="shared" si="34"/>
        <v>0</v>
      </c>
      <c r="N201" s="34">
        <f t="shared" si="34"/>
        <v>21</v>
      </c>
      <c r="O201" s="34">
        <f t="shared" si="34"/>
        <v>0</v>
      </c>
      <c r="P201" s="34">
        <f t="shared" si="34"/>
        <v>27</v>
      </c>
      <c r="Q201" s="34">
        <f t="shared" si="34"/>
        <v>9</v>
      </c>
      <c r="R201" s="34">
        <f t="shared" si="34"/>
        <v>7.8</v>
      </c>
      <c r="S201" s="34">
        <f t="shared" si="34"/>
        <v>7.5</v>
      </c>
      <c r="T201" s="34">
        <f t="shared" si="34"/>
        <v>291</v>
      </c>
      <c r="U201" s="34">
        <f t="shared" si="34"/>
        <v>142</v>
      </c>
      <c r="V201" s="34">
        <f t="shared" si="34"/>
        <v>97</v>
      </c>
      <c r="W201" s="34">
        <f t="shared" si="34"/>
        <v>0</v>
      </c>
      <c r="X201" s="34">
        <f t="shared" si="34"/>
        <v>0</v>
      </c>
      <c r="Y201" s="34">
        <f t="shared" si="34"/>
        <v>0</v>
      </c>
      <c r="Z201" s="34">
        <f t="shared" si="34"/>
        <v>7</v>
      </c>
      <c r="AA201" s="34">
        <f t="shared" si="34"/>
        <v>12</v>
      </c>
      <c r="AB201" s="34">
        <f t="shared" si="34"/>
        <v>0.45</v>
      </c>
      <c r="AC201" s="34">
        <f t="shared" si="34"/>
        <v>0</v>
      </c>
      <c r="AD201" s="34">
        <f t="shared" si="34"/>
        <v>0.9</v>
      </c>
      <c r="AE201" s="71">
        <v>3.75</v>
      </c>
      <c r="AF201" s="34">
        <f>AF184+AF187+AF195++AF199</f>
        <v>0</v>
      </c>
    </row>
    <row r="202" spans="1:32" ht="57.75">
      <c r="A202" s="81" t="s">
        <v>76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</row>
    <row r="203" spans="1:32" ht="57.75">
      <c r="A203" s="81" t="s">
        <v>19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</row>
    <row r="204" spans="1:32" ht="57.75">
      <c r="A204" s="85" t="s">
        <v>100</v>
      </c>
      <c r="B204" s="81" t="s">
        <v>23</v>
      </c>
      <c r="C204" s="82" t="s">
        <v>102</v>
      </c>
      <c r="D204" s="82" t="s">
        <v>103</v>
      </c>
      <c r="E204" s="82" t="s">
        <v>104</v>
      </c>
      <c r="F204" s="82" t="s">
        <v>105</v>
      </c>
      <c r="G204" s="82" t="s">
        <v>106</v>
      </c>
      <c r="H204" s="82" t="s">
        <v>107</v>
      </c>
      <c r="I204" s="82" t="s">
        <v>108</v>
      </c>
      <c r="J204" s="82" t="s">
        <v>109</v>
      </c>
      <c r="K204" s="83" t="s">
        <v>55</v>
      </c>
      <c r="L204" s="83" t="s">
        <v>110</v>
      </c>
      <c r="M204" s="82" t="s">
        <v>111</v>
      </c>
      <c r="N204" s="82" t="s">
        <v>112</v>
      </c>
      <c r="O204" s="82" t="s">
        <v>41</v>
      </c>
      <c r="P204" s="82" t="s">
        <v>42</v>
      </c>
      <c r="Q204" s="82" t="s">
        <v>113</v>
      </c>
      <c r="R204" s="82" t="s">
        <v>43</v>
      </c>
      <c r="S204" s="82" t="s">
        <v>114</v>
      </c>
      <c r="T204" s="82" t="s">
        <v>115</v>
      </c>
      <c r="U204" s="82" t="s">
        <v>152</v>
      </c>
      <c r="V204" s="82" t="s">
        <v>144</v>
      </c>
      <c r="W204" s="82" t="s">
        <v>122</v>
      </c>
      <c r="X204" s="82" t="s">
        <v>116</v>
      </c>
      <c r="Y204" s="82" t="s">
        <v>117</v>
      </c>
      <c r="Z204" s="82" t="s">
        <v>44</v>
      </c>
      <c r="AA204" s="82" t="s">
        <v>45</v>
      </c>
      <c r="AB204" s="82" t="s">
        <v>47</v>
      </c>
      <c r="AC204" s="83" t="s">
        <v>51</v>
      </c>
      <c r="AD204" s="82" t="s">
        <v>56</v>
      </c>
      <c r="AE204" s="82" t="s">
        <v>46</v>
      </c>
      <c r="AF204" s="82" t="s">
        <v>57</v>
      </c>
    </row>
    <row r="205" spans="1:32" ht="409.5" customHeight="1">
      <c r="A205" s="85"/>
      <c r="B205" s="81"/>
      <c r="C205" s="82"/>
      <c r="D205" s="82"/>
      <c r="E205" s="82"/>
      <c r="F205" s="82"/>
      <c r="G205" s="82"/>
      <c r="H205" s="82"/>
      <c r="I205" s="82"/>
      <c r="J205" s="82"/>
      <c r="K205" s="84"/>
      <c r="L205" s="84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4"/>
      <c r="AD205" s="82"/>
      <c r="AE205" s="82"/>
      <c r="AF205" s="82"/>
    </row>
    <row r="206" spans="1:32" ht="57.75">
      <c r="A206" s="73"/>
      <c r="B206" s="61"/>
      <c r="C206" s="73">
        <v>1</v>
      </c>
      <c r="D206" s="73">
        <v>2</v>
      </c>
      <c r="E206" s="73">
        <v>3</v>
      </c>
      <c r="F206" s="73">
        <v>4</v>
      </c>
      <c r="G206" s="73">
        <v>5</v>
      </c>
      <c r="H206" s="73">
        <v>6</v>
      </c>
      <c r="I206" s="73">
        <v>7</v>
      </c>
      <c r="J206" s="73" t="s">
        <v>48</v>
      </c>
      <c r="K206" s="73">
        <v>9</v>
      </c>
      <c r="L206" s="73">
        <v>10</v>
      </c>
      <c r="M206" s="73">
        <v>11</v>
      </c>
      <c r="N206" s="73">
        <v>12</v>
      </c>
      <c r="O206" s="73">
        <v>13</v>
      </c>
      <c r="P206" s="73">
        <v>14</v>
      </c>
      <c r="Q206" s="73">
        <v>15</v>
      </c>
      <c r="R206" s="73">
        <v>16</v>
      </c>
      <c r="S206" s="73">
        <v>17</v>
      </c>
      <c r="T206" s="73">
        <v>18</v>
      </c>
      <c r="U206" s="73">
        <v>19</v>
      </c>
      <c r="V206" s="73">
        <v>20</v>
      </c>
      <c r="W206" s="73">
        <v>21</v>
      </c>
      <c r="X206" s="73">
        <v>22</v>
      </c>
      <c r="Y206" s="73">
        <v>23</v>
      </c>
      <c r="Z206" s="73">
        <v>24</v>
      </c>
      <c r="AA206" s="73">
        <v>25</v>
      </c>
      <c r="AB206" s="73">
        <v>26</v>
      </c>
      <c r="AC206" s="73">
        <v>27</v>
      </c>
      <c r="AD206" s="73">
        <v>28</v>
      </c>
      <c r="AE206" s="73">
        <v>29</v>
      </c>
      <c r="AF206" s="73">
        <v>30</v>
      </c>
    </row>
    <row r="207" spans="1:32" ht="57.75">
      <c r="A207" s="81" t="s">
        <v>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</row>
    <row r="208" spans="1:32" ht="173.25">
      <c r="A208" s="34" t="s">
        <v>169</v>
      </c>
      <c r="B208" s="50" t="s">
        <v>98</v>
      </c>
      <c r="C208" s="34"/>
      <c r="D208" s="34"/>
      <c r="E208" s="34"/>
      <c r="F208" s="34"/>
      <c r="G208" s="34">
        <v>23</v>
      </c>
      <c r="H208" s="34"/>
      <c r="I208" s="34"/>
      <c r="J208" s="34"/>
      <c r="K208" s="34"/>
      <c r="L208" s="34"/>
      <c r="M208" s="34"/>
      <c r="N208" s="34"/>
      <c r="O208" s="34"/>
      <c r="P208" s="34">
        <v>4</v>
      </c>
      <c r="Q208" s="34">
        <v>2</v>
      </c>
      <c r="R208" s="34"/>
      <c r="S208" s="34"/>
      <c r="T208" s="34">
        <v>136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</row>
    <row r="209" spans="1:32" ht="115.5">
      <c r="A209" s="34">
        <v>2</v>
      </c>
      <c r="B209" s="50" t="s">
        <v>62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>
        <v>5</v>
      </c>
      <c r="Q209" s="34"/>
      <c r="R209" s="34"/>
      <c r="S209" s="34"/>
      <c r="T209" s="34">
        <v>130</v>
      </c>
      <c r="U209" s="34"/>
      <c r="V209" s="34"/>
      <c r="W209" s="34"/>
      <c r="X209" s="34"/>
      <c r="Y209" s="34"/>
      <c r="Z209" s="34"/>
      <c r="AA209" s="34"/>
      <c r="AB209" s="34"/>
      <c r="AC209" s="34">
        <v>1.8</v>
      </c>
      <c r="AD209" s="34"/>
      <c r="AE209" s="34"/>
      <c r="AF209" s="34"/>
    </row>
    <row r="210" spans="1:32" ht="57.75">
      <c r="A210" s="34">
        <v>16</v>
      </c>
      <c r="B210" s="50" t="s">
        <v>37</v>
      </c>
      <c r="C210" s="34">
        <v>25</v>
      </c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>
        <v>6</v>
      </c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</row>
    <row r="211" spans="1:32" ht="57.75">
      <c r="A211" s="34"/>
      <c r="B211" s="50" t="s">
        <v>7</v>
      </c>
      <c r="C211" s="34">
        <f>SUM(C208+C209+C210)</f>
        <v>25</v>
      </c>
      <c r="D211" s="34">
        <f aca="true" t="shared" si="35" ref="D211:AF211">SUM(D208+D209+D210)</f>
        <v>0</v>
      </c>
      <c r="E211" s="34">
        <f t="shared" si="35"/>
        <v>0</v>
      </c>
      <c r="F211" s="34">
        <f t="shared" si="35"/>
        <v>0</v>
      </c>
      <c r="G211" s="34">
        <f t="shared" si="35"/>
        <v>23</v>
      </c>
      <c r="H211" s="34">
        <f t="shared" si="35"/>
        <v>0</v>
      </c>
      <c r="I211" s="34">
        <f t="shared" si="35"/>
        <v>0</v>
      </c>
      <c r="J211" s="34">
        <f t="shared" si="35"/>
        <v>0</v>
      </c>
      <c r="K211" s="34">
        <f t="shared" si="35"/>
        <v>0</v>
      </c>
      <c r="L211" s="34">
        <f t="shared" si="35"/>
        <v>0</v>
      </c>
      <c r="M211" s="34">
        <f t="shared" si="35"/>
        <v>0</v>
      </c>
      <c r="N211" s="34">
        <f t="shared" si="35"/>
        <v>0</v>
      </c>
      <c r="O211" s="34">
        <f t="shared" si="35"/>
        <v>0</v>
      </c>
      <c r="P211" s="34">
        <f t="shared" si="35"/>
        <v>9</v>
      </c>
      <c r="Q211" s="34">
        <f t="shared" si="35"/>
        <v>8</v>
      </c>
      <c r="R211" s="34">
        <f t="shared" si="35"/>
        <v>0</v>
      </c>
      <c r="S211" s="34">
        <f t="shared" si="35"/>
        <v>0</v>
      </c>
      <c r="T211" s="34">
        <f t="shared" si="35"/>
        <v>266</v>
      </c>
      <c r="U211" s="34">
        <f t="shared" si="35"/>
        <v>0</v>
      </c>
      <c r="V211" s="34">
        <f t="shared" si="35"/>
        <v>0</v>
      </c>
      <c r="W211" s="34">
        <f>SUM(W208+W209+W210)</f>
        <v>0</v>
      </c>
      <c r="X211" s="34">
        <f t="shared" si="35"/>
        <v>0</v>
      </c>
      <c r="Y211" s="34">
        <f t="shared" si="35"/>
        <v>0</v>
      </c>
      <c r="Z211" s="34">
        <f t="shared" si="35"/>
        <v>0</v>
      </c>
      <c r="AA211" s="34">
        <f t="shared" si="35"/>
        <v>0</v>
      </c>
      <c r="AB211" s="34">
        <f t="shared" si="35"/>
        <v>0</v>
      </c>
      <c r="AC211" s="34">
        <f t="shared" si="35"/>
        <v>1.8</v>
      </c>
      <c r="AD211" s="34">
        <f t="shared" si="35"/>
        <v>0</v>
      </c>
      <c r="AE211" s="34">
        <f t="shared" si="35"/>
        <v>0</v>
      </c>
      <c r="AF211" s="34">
        <f t="shared" si="35"/>
        <v>0</v>
      </c>
    </row>
    <row r="212" spans="1:32" ht="57.75">
      <c r="A212" s="85" t="s">
        <v>50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</row>
    <row r="213" spans="1:32" ht="115.5">
      <c r="A213" s="34">
        <v>54</v>
      </c>
      <c r="B213" s="50" t="s">
        <v>188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>
        <v>175</v>
      </c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</row>
    <row r="214" spans="1:32" ht="57.75">
      <c r="A214" s="34"/>
      <c r="B214" s="50" t="s">
        <v>29</v>
      </c>
      <c r="C214" s="34">
        <f aca="true" t="shared" si="36" ref="C214:AF214">SUM(C213:C213)</f>
        <v>0</v>
      </c>
      <c r="D214" s="34">
        <f t="shared" si="36"/>
        <v>0</v>
      </c>
      <c r="E214" s="34">
        <f t="shared" si="36"/>
        <v>0</v>
      </c>
      <c r="F214" s="34">
        <f t="shared" si="36"/>
        <v>0</v>
      </c>
      <c r="G214" s="34">
        <f t="shared" si="36"/>
        <v>0</v>
      </c>
      <c r="H214" s="34">
        <f t="shared" si="36"/>
        <v>0</v>
      </c>
      <c r="I214" s="34">
        <f t="shared" si="36"/>
        <v>0</v>
      </c>
      <c r="J214" s="34">
        <f t="shared" si="36"/>
        <v>0</v>
      </c>
      <c r="K214" s="34">
        <f t="shared" si="36"/>
        <v>0</v>
      </c>
      <c r="L214" s="34">
        <f t="shared" si="36"/>
        <v>175</v>
      </c>
      <c r="M214" s="34">
        <f t="shared" si="36"/>
        <v>0</v>
      </c>
      <c r="N214" s="34">
        <f t="shared" si="36"/>
        <v>0</v>
      </c>
      <c r="O214" s="34">
        <f t="shared" si="36"/>
        <v>0</v>
      </c>
      <c r="P214" s="34">
        <f t="shared" si="36"/>
        <v>0</v>
      </c>
      <c r="Q214" s="34">
        <f t="shared" si="36"/>
        <v>0</v>
      </c>
      <c r="R214" s="34">
        <f t="shared" si="36"/>
        <v>0</v>
      </c>
      <c r="S214" s="34">
        <f t="shared" si="36"/>
        <v>0</v>
      </c>
      <c r="T214" s="34">
        <f t="shared" si="36"/>
        <v>0</v>
      </c>
      <c r="U214" s="34">
        <f t="shared" si="36"/>
        <v>0</v>
      </c>
      <c r="V214" s="34">
        <f t="shared" si="36"/>
        <v>0</v>
      </c>
      <c r="W214" s="34">
        <f>SUM(W213:W213)</f>
        <v>0</v>
      </c>
      <c r="X214" s="34">
        <f t="shared" si="36"/>
        <v>0</v>
      </c>
      <c r="Y214" s="34">
        <f t="shared" si="36"/>
        <v>0</v>
      </c>
      <c r="Z214" s="34">
        <f t="shared" si="36"/>
        <v>0</v>
      </c>
      <c r="AA214" s="34">
        <f t="shared" si="36"/>
        <v>0</v>
      </c>
      <c r="AB214" s="34">
        <f t="shared" si="36"/>
        <v>0</v>
      </c>
      <c r="AC214" s="34">
        <f t="shared" si="36"/>
        <v>0</v>
      </c>
      <c r="AD214" s="34">
        <f t="shared" si="36"/>
        <v>0</v>
      </c>
      <c r="AE214" s="34">
        <f t="shared" si="36"/>
        <v>0</v>
      </c>
      <c r="AF214" s="34">
        <f t="shared" si="36"/>
        <v>0</v>
      </c>
    </row>
    <row r="215" spans="1:32" ht="57.75">
      <c r="A215" s="81" t="s">
        <v>9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</row>
    <row r="216" spans="1:32" ht="173.25">
      <c r="A216" s="34">
        <v>36</v>
      </c>
      <c r="B216" s="50" t="s">
        <v>153</v>
      </c>
      <c r="C216" s="34"/>
      <c r="D216" s="34"/>
      <c r="E216" s="34"/>
      <c r="F216" s="34"/>
      <c r="G216" s="34"/>
      <c r="H216" s="34"/>
      <c r="I216" s="34"/>
      <c r="J216" s="34">
        <v>50</v>
      </c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32" ht="115.5">
      <c r="A217" s="34">
        <v>27</v>
      </c>
      <c r="B217" s="50" t="s">
        <v>125</v>
      </c>
      <c r="C217" s="34"/>
      <c r="D217" s="34"/>
      <c r="E217" s="34"/>
      <c r="F217" s="34"/>
      <c r="G217" s="34"/>
      <c r="H217" s="34"/>
      <c r="I217" s="34">
        <v>34</v>
      </c>
      <c r="J217" s="34">
        <v>72.6</v>
      </c>
      <c r="K217" s="34"/>
      <c r="L217" s="34"/>
      <c r="M217" s="34"/>
      <c r="N217" s="34"/>
      <c r="O217" s="34"/>
      <c r="P217" s="34">
        <v>1</v>
      </c>
      <c r="Q217" s="34"/>
      <c r="R217" s="34">
        <v>2</v>
      </c>
      <c r="S217" s="34"/>
      <c r="T217" s="34"/>
      <c r="U217" s="34"/>
      <c r="V217" s="34">
        <v>29</v>
      </c>
      <c r="W217" s="34"/>
      <c r="X217" s="34"/>
      <c r="Y217" s="34"/>
      <c r="Z217" s="34">
        <v>10</v>
      </c>
      <c r="AA217" s="34"/>
      <c r="AB217" s="34"/>
      <c r="AC217" s="34"/>
      <c r="AD217" s="34"/>
      <c r="AE217" s="34"/>
      <c r="AF217" s="34"/>
    </row>
    <row r="218" spans="1:32" ht="57.75">
      <c r="A218" s="34">
        <v>49</v>
      </c>
      <c r="B218" s="50" t="s">
        <v>85</v>
      </c>
      <c r="C218" s="34"/>
      <c r="D218" s="34"/>
      <c r="E218" s="34">
        <v>2.2</v>
      </c>
      <c r="F218" s="34"/>
      <c r="G218" s="34"/>
      <c r="H218" s="34"/>
      <c r="I218" s="34"/>
      <c r="J218" s="34">
        <v>225</v>
      </c>
      <c r="K218" s="34"/>
      <c r="L218" s="34"/>
      <c r="M218" s="34"/>
      <c r="N218" s="34"/>
      <c r="O218" s="34"/>
      <c r="P218" s="34"/>
      <c r="Q218" s="34"/>
      <c r="R218" s="34">
        <v>7</v>
      </c>
      <c r="S218" s="34"/>
      <c r="T218" s="34"/>
      <c r="U218" s="34"/>
      <c r="V218" s="34">
        <v>61</v>
      </c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32" ht="115.5">
      <c r="A219" s="34" t="s">
        <v>33</v>
      </c>
      <c r="B219" s="50" t="s">
        <v>72</v>
      </c>
      <c r="C219" s="34"/>
      <c r="D219" s="34"/>
      <c r="E219" s="34"/>
      <c r="F219" s="34"/>
      <c r="G219" s="34"/>
      <c r="H219" s="34"/>
      <c r="I219" s="34"/>
      <c r="J219" s="34"/>
      <c r="K219" s="34">
        <v>180</v>
      </c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</row>
    <row r="220" spans="1:32" ht="115.5">
      <c r="A220" s="34" t="s">
        <v>33</v>
      </c>
      <c r="B220" s="50" t="s">
        <v>54</v>
      </c>
      <c r="C220" s="34">
        <v>30</v>
      </c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ht="115.5">
      <c r="A221" s="34" t="s">
        <v>33</v>
      </c>
      <c r="B221" s="50" t="s">
        <v>58</v>
      </c>
      <c r="C221" s="34"/>
      <c r="D221" s="34">
        <v>40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</row>
    <row r="222" spans="1:32" ht="57.75">
      <c r="A222" s="34"/>
      <c r="B222" s="50" t="s">
        <v>29</v>
      </c>
      <c r="C222" s="34">
        <f aca="true" t="shared" si="37" ref="C222:AF222">SUM(C216:C221)</f>
        <v>30</v>
      </c>
      <c r="D222" s="34">
        <f t="shared" si="37"/>
        <v>40</v>
      </c>
      <c r="E222" s="34">
        <f t="shared" si="37"/>
        <v>2.2</v>
      </c>
      <c r="F222" s="34">
        <f t="shared" si="37"/>
        <v>0</v>
      </c>
      <c r="G222" s="34">
        <f t="shared" si="37"/>
        <v>0</v>
      </c>
      <c r="H222" s="34">
        <f t="shared" si="37"/>
        <v>0</v>
      </c>
      <c r="I222" s="34">
        <f t="shared" si="37"/>
        <v>34</v>
      </c>
      <c r="J222" s="34">
        <f t="shared" si="37"/>
        <v>347.6</v>
      </c>
      <c r="K222" s="34">
        <f t="shared" si="37"/>
        <v>180</v>
      </c>
      <c r="L222" s="34">
        <f t="shared" si="37"/>
        <v>0</v>
      </c>
      <c r="M222" s="34">
        <f t="shared" si="37"/>
        <v>0</v>
      </c>
      <c r="N222" s="34">
        <f t="shared" si="37"/>
        <v>0</v>
      </c>
      <c r="O222" s="34">
        <f t="shared" si="37"/>
        <v>0</v>
      </c>
      <c r="P222" s="34">
        <f t="shared" si="37"/>
        <v>1</v>
      </c>
      <c r="Q222" s="34">
        <f t="shared" si="37"/>
        <v>0</v>
      </c>
      <c r="R222" s="34">
        <f t="shared" si="37"/>
        <v>9</v>
      </c>
      <c r="S222" s="34">
        <f t="shared" si="37"/>
        <v>0</v>
      </c>
      <c r="T222" s="34">
        <f t="shared" si="37"/>
        <v>0</v>
      </c>
      <c r="U222" s="34">
        <f t="shared" si="37"/>
        <v>0</v>
      </c>
      <c r="V222" s="34">
        <f t="shared" si="37"/>
        <v>90</v>
      </c>
      <c r="W222" s="34">
        <f t="shared" si="37"/>
        <v>0</v>
      </c>
      <c r="X222" s="34">
        <f t="shared" si="37"/>
        <v>0</v>
      </c>
      <c r="Y222" s="34">
        <f t="shared" si="37"/>
        <v>0</v>
      </c>
      <c r="Z222" s="34">
        <f t="shared" si="37"/>
        <v>10</v>
      </c>
      <c r="AA222" s="34">
        <f t="shared" si="37"/>
        <v>0</v>
      </c>
      <c r="AB222" s="34">
        <f t="shared" si="37"/>
        <v>0</v>
      </c>
      <c r="AC222" s="34">
        <f t="shared" si="37"/>
        <v>0</v>
      </c>
      <c r="AD222" s="34">
        <f t="shared" si="37"/>
        <v>0</v>
      </c>
      <c r="AE222" s="34">
        <f t="shared" si="37"/>
        <v>0</v>
      </c>
      <c r="AF222" s="34">
        <f t="shared" si="37"/>
        <v>0</v>
      </c>
    </row>
    <row r="223" spans="1:32" ht="57.75">
      <c r="A223" s="81" t="s">
        <v>28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</row>
    <row r="224" spans="1:32" ht="173.25">
      <c r="A224" s="62" t="s">
        <v>33</v>
      </c>
      <c r="B224" s="63" t="s">
        <v>135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34">
        <v>50</v>
      </c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32" ht="57.75">
      <c r="A225" s="34">
        <v>17</v>
      </c>
      <c r="B225" s="50" t="s">
        <v>99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>
        <v>160</v>
      </c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</row>
    <row r="226" spans="1:32" ht="57.75">
      <c r="A226" s="68">
        <v>46</v>
      </c>
      <c r="B226" s="50" t="s">
        <v>39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>
        <v>5</v>
      </c>
      <c r="Q226" s="34"/>
      <c r="R226" s="34"/>
      <c r="S226" s="34"/>
      <c r="T226" s="34">
        <v>50</v>
      </c>
      <c r="U226" s="34"/>
      <c r="V226" s="34"/>
      <c r="W226" s="34"/>
      <c r="X226" s="34"/>
      <c r="Y226" s="34"/>
      <c r="Z226" s="34"/>
      <c r="AA226" s="34"/>
      <c r="AB226" s="34">
        <v>0.45</v>
      </c>
      <c r="AC226" s="34"/>
      <c r="AD226" s="34"/>
      <c r="AE226" s="34"/>
      <c r="AF226" s="34"/>
    </row>
    <row r="227" spans="1:32" ht="57.75">
      <c r="A227" s="34"/>
      <c r="B227" s="50" t="s">
        <v>29</v>
      </c>
      <c r="C227" s="34">
        <f>C224+C225+C226</f>
        <v>0</v>
      </c>
      <c r="D227" s="34">
        <f aca="true" t="shared" si="38" ref="D227:AF227">D224+D225+D226</f>
        <v>0</v>
      </c>
      <c r="E227" s="34">
        <f t="shared" si="38"/>
        <v>0</v>
      </c>
      <c r="F227" s="34">
        <f t="shared" si="38"/>
        <v>0</v>
      </c>
      <c r="G227" s="34">
        <f t="shared" si="38"/>
        <v>0</v>
      </c>
      <c r="H227" s="34">
        <f t="shared" si="38"/>
        <v>0</v>
      </c>
      <c r="I227" s="34">
        <f t="shared" si="38"/>
        <v>0</v>
      </c>
      <c r="J227" s="34">
        <f t="shared" si="38"/>
        <v>0</v>
      </c>
      <c r="K227" s="34">
        <f t="shared" si="38"/>
        <v>0</v>
      </c>
      <c r="L227" s="34">
        <f t="shared" si="38"/>
        <v>0</v>
      </c>
      <c r="M227" s="34">
        <f t="shared" si="38"/>
        <v>160</v>
      </c>
      <c r="N227" s="34">
        <f t="shared" si="38"/>
        <v>0</v>
      </c>
      <c r="O227" s="34">
        <f t="shared" si="38"/>
        <v>50</v>
      </c>
      <c r="P227" s="34">
        <f t="shared" si="38"/>
        <v>5</v>
      </c>
      <c r="Q227" s="34">
        <f t="shared" si="38"/>
        <v>0</v>
      </c>
      <c r="R227" s="34">
        <f t="shared" si="38"/>
        <v>0</v>
      </c>
      <c r="S227" s="34">
        <f t="shared" si="38"/>
        <v>0</v>
      </c>
      <c r="T227" s="34">
        <f t="shared" si="38"/>
        <v>50</v>
      </c>
      <c r="U227" s="34">
        <f t="shared" si="38"/>
        <v>0</v>
      </c>
      <c r="V227" s="34">
        <f t="shared" si="38"/>
        <v>0</v>
      </c>
      <c r="W227" s="34">
        <f t="shared" si="38"/>
        <v>0</v>
      </c>
      <c r="X227" s="34">
        <f t="shared" si="38"/>
        <v>0</v>
      </c>
      <c r="Y227" s="34">
        <f t="shared" si="38"/>
        <v>0</v>
      </c>
      <c r="Z227" s="34">
        <f t="shared" si="38"/>
        <v>0</v>
      </c>
      <c r="AA227" s="34">
        <f t="shared" si="38"/>
        <v>0</v>
      </c>
      <c r="AB227" s="34">
        <f t="shared" si="38"/>
        <v>0.45</v>
      </c>
      <c r="AC227" s="34">
        <f t="shared" si="38"/>
        <v>0</v>
      </c>
      <c r="AD227" s="34">
        <f t="shared" si="38"/>
        <v>0</v>
      </c>
      <c r="AE227" s="34">
        <f t="shared" si="38"/>
        <v>0</v>
      </c>
      <c r="AF227" s="34">
        <f t="shared" si="38"/>
        <v>0</v>
      </c>
    </row>
    <row r="228" spans="1:32" ht="115.5">
      <c r="A228" s="73"/>
      <c r="B228" s="50" t="s">
        <v>59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71">
        <v>3.75</v>
      </c>
      <c r="AF228" s="34"/>
    </row>
    <row r="229" spans="1:32" ht="57.75">
      <c r="A229" s="34"/>
      <c r="B229" s="64" t="s">
        <v>11</v>
      </c>
      <c r="C229" s="34">
        <f aca="true" t="shared" si="39" ref="C229:AD229">C211+C214+C222+C227</f>
        <v>55</v>
      </c>
      <c r="D229" s="34">
        <f t="shared" si="39"/>
        <v>40</v>
      </c>
      <c r="E229" s="34">
        <f t="shared" si="39"/>
        <v>2.2</v>
      </c>
      <c r="F229" s="34">
        <f t="shared" si="39"/>
        <v>0</v>
      </c>
      <c r="G229" s="34">
        <f t="shared" si="39"/>
        <v>23</v>
      </c>
      <c r="H229" s="34">
        <f t="shared" si="39"/>
        <v>0</v>
      </c>
      <c r="I229" s="34">
        <f t="shared" si="39"/>
        <v>34</v>
      </c>
      <c r="J229" s="34">
        <f t="shared" si="39"/>
        <v>347.6</v>
      </c>
      <c r="K229" s="34">
        <f t="shared" si="39"/>
        <v>180</v>
      </c>
      <c r="L229" s="34">
        <f t="shared" si="39"/>
        <v>175</v>
      </c>
      <c r="M229" s="34">
        <f t="shared" si="39"/>
        <v>160</v>
      </c>
      <c r="N229" s="34">
        <f t="shared" si="39"/>
        <v>0</v>
      </c>
      <c r="O229" s="34">
        <f t="shared" si="39"/>
        <v>50</v>
      </c>
      <c r="P229" s="34">
        <f t="shared" si="39"/>
        <v>15</v>
      </c>
      <c r="Q229" s="34">
        <f t="shared" si="39"/>
        <v>8</v>
      </c>
      <c r="R229" s="34">
        <f t="shared" si="39"/>
        <v>9</v>
      </c>
      <c r="S229" s="34">
        <f t="shared" si="39"/>
        <v>0</v>
      </c>
      <c r="T229" s="34">
        <f t="shared" si="39"/>
        <v>316</v>
      </c>
      <c r="U229" s="34">
        <f t="shared" si="39"/>
        <v>0</v>
      </c>
      <c r="V229" s="34">
        <f t="shared" si="39"/>
        <v>90</v>
      </c>
      <c r="W229" s="34">
        <f t="shared" si="39"/>
        <v>0</v>
      </c>
      <c r="X229" s="34">
        <f t="shared" si="39"/>
        <v>0</v>
      </c>
      <c r="Y229" s="34">
        <f t="shared" si="39"/>
        <v>0</v>
      </c>
      <c r="Z229" s="34">
        <f t="shared" si="39"/>
        <v>10</v>
      </c>
      <c r="AA229" s="34">
        <f t="shared" si="39"/>
        <v>0</v>
      </c>
      <c r="AB229" s="34">
        <f t="shared" si="39"/>
        <v>0.45</v>
      </c>
      <c r="AC229" s="34">
        <f t="shared" si="39"/>
        <v>1.8</v>
      </c>
      <c r="AD229" s="34">
        <f t="shared" si="39"/>
        <v>0</v>
      </c>
      <c r="AE229" s="71">
        <v>3.75</v>
      </c>
      <c r="AF229" s="34">
        <f>AF211+AF214+AF222+AF227</f>
        <v>0</v>
      </c>
    </row>
    <row r="230" spans="1:32" ht="57.75">
      <c r="A230" s="81" t="s">
        <v>76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</row>
    <row r="231" spans="1:32" ht="57.75">
      <c r="A231" s="81" t="s">
        <v>21</v>
      </c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</row>
    <row r="232" spans="1:32" ht="57.75">
      <c r="A232" s="85" t="s">
        <v>100</v>
      </c>
      <c r="B232" s="81" t="s">
        <v>23</v>
      </c>
      <c r="C232" s="82" t="s">
        <v>102</v>
      </c>
      <c r="D232" s="82" t="s">
        <v>103</v>
      </c>
      <c r="E232" s="82" t="s">
        <v>104</v>
      </c>
      <c r="F232" s="82" t="s">
        <v>105</v>
      </c>
      <c r="G232" s="82" t="s">
        <v>106</v>
      </c>
      <c r="H232" s="82" t="s">
        <v>107</v>
      </c>
      <c r="I232" s="82" t="s">
        <v>108</v>
      </c>
      <c r="J232" s="82" t="s">
        <v>109</v>
      </c>
      <c r="K232" s="83" t="s">
        <v>55</v>
      </c>
      <c r="L232" s="83" t="s">
        <v>110</v>
      </c>
      <c r="M232" s="82" t="s">
        <v>111</v>
      </c>
      <c r="N232" s="82" t="s">
        <v>112</v>
      </c>
      <c r="O232" s="82" t="s">
        <v>41</v>
      </c>
      <c r="P232" s="82" t="s">
        <v>42</v>
      </c>
      <c r="Q232" s="82" t="s">
        <v>113</v>
      </c>
      <c r="R232" s="82" t="s">
        <v>43</v>
      </c>
      <c r="S232" s="82" t="s">
        <v>114</v>
      </c>
      <c r="T232" s="82" t="s">
        <v>115</v>
      </c>
      <c r="U232" s="82" t="s">
        <v>152</v>
      </c>
      <c r="V232" s="82" t="s">
        <v>144</v>
      </c>
      <c r="W232" s="82" t="s">
        <v>122</v>
      </c>
      <c r="X232" s="82" t="s">
        <v>116</v>
      </c>
      <c r="Y232" s="82" t="s">
        <v>117</v>
      </c>
      <c r="Z232" s="82" t="s">
        <v>44</v>
      </c>
      <c r="AA232" s="82" t="s">
        <v>45</v>
      </c>
      <c r="AB232" s="82" t="s">
        <v>47</v>
      </c>
      <c r="AC232" s="83" t="s">
        <v>51</v>
      </c>
      <c r="AD232" s="82" t="s">
        <v>56</v>
      </c>
      <c r="AE232" s="82" t="s">
        <v>46</v>
      </c>
      <c r="AF232" s="82" t="s">
        <v>57</v>
      </c>
    </row>
    <row r="233" spans="1:32" ht="409.5" customHeight="1">
      <c r="A233" s="85"/>
      <c r="B233" s="81"/>
      <c r="C233" s="82"/>
      <c r="D233" s="82"/>
      <c r="E233" s="82"/>
      <c r="F233" s="82"/>
      <c r="G233" s="82"/>
      <c r="H233" s="82"/>
      <c r="I233" s="82"/>
      <c r="J233" s="82"/>
      <c r="K233" s="84"/>
      <c r="L233" s="84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4"/>
      <c r="AD233" s="82"/>
      <c r="AE233" s="82"/>
      <c r="AF233" s="82"/>
    </row>
    <row r="234" spans="1:32" ht="57.75">
      <c r="A234" s="73"/>
      <c r="B234" s="61"/>
      <c r="C234" s="73">
        <v>1</v>
      </c>
      <c r="D234" s="73">
        <v>2</v>
      </c>
      <c r="E234" s="73">
        <v>3</v>
      </c>
      <c r="F234" s="73">
        <v>4</v>
      </c>
      <c r="G234" s="73">
        <v>5</v>
      </c>
      <c r="H234" s="73">
        <v>6</v>
      </c>
      <c r="I234" s="73">
        <v>7</v>
      </c>
      <c r="J234" s="73" t="s">
        <v>48</v>
      </c>
      <c r="K234" s="73">
        <v>9</v>
      </c>
      <c r="L234" s="73">
        <v>10</v>
      </c>
      <c r="M234" s="73">
        <v>11</v>
      </c>
      <c r="N234" s="73">
        <v>12</v>
      </c>
      <c r="O234" s="73">
        <v>13</v>
      </c>
      <c r="P234" s="73">
        <v>14</v>
      </c>
      <c r="Q234" s="73">
        <v>15</v>
      </c>
      <c r="R234" s="73">
        <v>16</v>
      </c>
      <c r="S234" s="73">
        <v>17</v>
      </c>
      <c r="T234" s="73">
        <v>18</v>
      </c>
      <c r="U234" s="73">
        <v>19</v>
      </c>
      <c r="V234" s="73">
        <v>20</v>
      </c>
      <c r="W234" s="73">
        <v>21</v>
      </c>
      <c r="X234" s="73">
        <v>22</v>
      </c>
      <c r="Y234" s="73">
        <v>23</v>
      </c>
      <c r="Z234" s="73">
        <v>24</v>
      </c>
      <c r="AA234" s="73">
        <v>25</v>
      </c>
      <c r="AB234" s="73">
        <v>26</v>
      </c>
      <c r="AC234" s="73">
        <v>27</v>
      </c>
      <c r="AD234" s="73">
        <v>28</v>
      </c>
      <c r="AE234" s="73">
        <v>29</v>
      </c>
      <c r="AF234" s="73">
        <v>30</v>
      </c>
    </row>
    <row r="235" spans="1:32" ht="57.75">
      <c r="A235" s="81" t="s">
        <v>6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</row>
    <row r="236" spans="1:32" ht="57.75">
      <c r="A236" s="34">
        <v>42</v>
      </c>
      <c r="B236" s="50" t="s">
        <v>77</v>
      </c>
      <c r="C236" s="34"/>
      <c r="D236" s="34"/>
      <c r="E236" s="34"/>
      <c r="F236" s="34"/>
      <c r="G236" s="34">
        <v>91</v>
      </c>
      <c r="H236" s="34"/>
      <c r="I236" s="34"/>
      <c r="J236" s="34"/>
      <c r="K236" s="34"/>
      <c r="L236" s="34"/>
      <c r="M236" s="34"/>
      <c r="N236" s="34"/>
      <c r="O236" s="34"/>
      <c r="P236" s="34"/>
      <c r="Q236" s="34">
        <v>11</v>
      </c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1:32" ht="57.75">
      <c r="A237" s="34">
        <v>15</v>
      </c>
      <c r="B237" s="50" t="s">
        <v>15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>
        <v>5</v>
      </c>
      <c r="Q237" s="34"/>
      <c r="R237" s="34"/>
      <c r="S237" s="34"/>
      <c r="T237" s="34">
        <v>130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>
        <v>0.9</v>
      </c>
      <c r="AE237" s="34"/>
      <c r="AF237" s="34"/>
    </row>
    <row r="238" spans="1:32" ht="57.75">
      <c r="A238" s="34">
        <v>17</v>
      </c>
      <c r="B238" s="50" t="s">
        <v>99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>
        <v>100</v>
      </c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1:32" ht="57.75">
      <c r="A239" s="34">
        <v>3</v>
      </c>
      <c r="B239" s="50" t="s">
        <v>89</v>
      </c>
      <c r="C239" s="34">
        <v>25</v>
      </c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>
        <v>12</v>
      </c>
      <c r="AB239" s="34"/>
      <c r="AC239" s="34"/>
      <c r="AD239" s="34"/>
      <c r="AE239" s="34"/>
      <c r="AF239" s="34"/>
    </row>
    <row r="240" spans="1:32" ht="57.75">
      <c r="A240" s="34"/>
      <c r="B240" s="50" t="s">
        <v>7</v>
      </c>
      <c r="C240" s="34">
        <f>C236+C237+C238+C239</f>
        <v>25</v>
      </c>
      <c r="D240" s="34">
        <f aca="true" t="shared" si="40" ref="D240:AF240">D236+D237+D238+D239</f>
        <v>0</v>
      </c>
      <c r="E240" s="34">
        <f t="shared" si="40"/>
        <v>0</v>
      </c>
      <c r="F240" s="34">
        <f t="shared" si="40"/>
        <v>0</v>
      </c>
      <c r="G240" s="34">
        <f t="shared" si="40"/>
        <v>91</v>
      </c>
      <c r="H240" s="34">
        <f t="shared" si="40"/>
        <v>0</v>
      </c>
      <c r="I240" s="34">
        <f t="shared" si="40"/>
        <v>0</v>
      </c>
      <c r="J240" s="34">
        <f t="shared" si="40"/>
        <v>0</v>
      </c>
      <c r="K240" s="34">
        <f t="shared" si="40"/>
        <v>0</v>
      </c>
      <c r="L240" s="34">
        <f t="shared" si="40"/>
        <v>0</v>
      </c>
      <c r="M240" s="34">
        <f t="shared" si="40"/>
        <v>100</v>
      </c>
      <c r="N240" s="34">
        <f t="shared" si="40"/>
        <v>0</v>
      </c>
      <c r="O240" s="34">
        <f t="shared" si="40"/>
        <v>0</v>
      </c>
      <c r="P240" s="34">
        <f t="shared" si="40"/>
        <v>5</v>
      </c>
      <c r="Q240" s="34">
        <f t="shared" si="40"/>
        <v>11</v>
      </c>
      <c r="R240" s="34">
        <f t="shared" si="40"/>
        <v>0</v>
      </c>
      <c r="S240" s="34">
        <f t="shared" si="40"/>
        <v>0</v>
      </c>
      <c r="T240" s="34">
        <f t="shared" si="40"/>
        <v>130</v>
      </c>
      <c r="U240" s="34">
        <f t="shared" si="40"/>
        <v>0</v>
      </c>
      <c r="V240" s="34">
        <f t="shared" si="40"/>
        <v>0</v>
      </c>
      <c r="W240" s="34">
        <f t="shared" si="40"/>
        <v>0</v>
      </c>
      <c r="X240" s="34">
        <f t="shared" si="40"/>
        <v>0</v>
      </c>
      <c r="Y240" s="34">
        <f t="shared" si="40"/>
        <v>0</v>
      </c>
      <c r="Z240" s="34">
        <f t="shared" si="40"/>
        <v>0</v>
      </c>
      <c r="AA240" s="34">
        <f t="shared" si="40"/>
        <v>12</v>
      </c>
      <c r="AB240" s="34">
        <f t="shared" si="40"/>
        <v>0</v>
      </c>
      <c r="AC240" s="34">
        <f t="shared" si="40"/>
        <v>0</v>
      </c>
      <c r="AD240" s="34">
        <f t="shared" si="40"/>
        <v>0.9</v>
      </c>
      <c r="AE240" s="34">
        <f t="shared" si="40"/>
        <v>0</v>
      </c>
      <c r="AF240" s="34">
        <f t="shared" si="40"/>
        <v>0</v>
      </c>
    </row>
    <row r="241" spans="1:32" ht="57.75">
      <c r="A241" s="85" t="s">
        <v>50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</row>
    <row r="242" spans="1:32" ht="115.5">
      <c r="A242" s="34" t="s">
        <v>163</v>
      </c>
      <c r="B242" s="50" t="s">
        <v>87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>
        <v>100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1:32" ht="57.75">
      <c r="A243" s="34"/>
      <c r="B243" s="50" t="s">
        <v>29</v>
      </c>
      <c r="C243" s="34">
        <f>C242</f>
        <v>0</v>
      </c>
      <c r="D243" s="34">
        <f aca="true" t="shared" si="41" ref="D243:AF243">D242</f>
        <v>0</v>
      </c>
      <c r="E243" s="34">
        <f t="shared" si="41"/>
        <v>0</v>
      </c>
      <c r="F243" s="34">
        <f t="shared" si="41"/>
        <v>0</v>
      </c>
      <c r="G243" s="34">
        <f t="shared" si="41"/>
        <v>0</v>
      </c>
      <c r="H243" s="34">
        <f t="shared" si="41"/>
        <v>0</v>
      </c>
      <c r="I243" s="34">
        <f t="shared" si="41"/>
        <v>0</v>
      </c>
      <c r="J243" s="34">
        <f t="shared" si="41"/>
        <v>0</v>
      </c>
      <c r="K243" s="34">
        <f t="shared" si="41"/>
        <v>0</v>
      </c>
      <c r="L243" s="34">
        <f t="shared" si="41"/>
        <v>0</v>
      </c>
      <c r="M243" s="34">
        <f t="shared" si="41"/>
        <v>0</v>
      </c>
      <c r="N243" s="34">
        <f t="shared" si="41"/>
        <v>0</v>
      </c>
      <c r="O243" s="34">
        <f t="shared" si="41"/>
        <v>0</v>
      </c>
      <c r="P243" s="34">
        <f t="shared" si="41"/>
        <v>0</v>
      </c>
      <c r="Q243" s="34">
        <f t="shared" si="41"/>
        <v>0</v>
      </c>
      <c r="R243" s="34">
        <f t="shared" si="41"/>
        <v>0</v>
      </c>
      <c r="S243" s="34">
        <f t="shared" si="41"/>
        <v>0</v>
      </c>
      <c r="T243" s="34">
        <f t="shared" si="41"/>
        <v>100</v>
      </c>
      <c r="U243" s="34">
        <f t="shared" si="41"/>
        <v>0</v>
      </c>
      <c r="V243" s="34">
        <f t="shared" si="41"/>
        <v>0</v>
      </c>
      <c r="W243" s="34">
        <f t="shared" si="41"/>
        <v>0</v>
      </c>
      <c r="X243" s="34">
        <f t="shared" si="41"/>
        <v>0</v>
      </c>
      <c r="Y243" s="34">
        <f t="shared" si="41"/>
        <v>0</v>
      </c>
      <c r="Z243" s="34">
        <f t="shared" si="41"/>
        <v>0</v>
      </c>
      <c r="AA243" s="34">
        <f t="shared" si="41"/>
        <v>0</v>
      </c>
      <c r="AB243" s="34">
        <f t="shared" si="41"/>
        <v>0</v>
      </c>
      <c r="AC243" s="34">
        <f t="shared" si="41"/>
        <v>0</v>
      </c>
      <c r="AD243" s="34">
        <f t="shared" si="41"/>
        <v>0</v>
      </c>
      <c r="AE243" s="34">
        <f t="shared" si="41"/>
        <v>0</v>
      </c>
      <c r="AF243" s="34">
        <f t="shared" si="41"/>
        <v>0</v>
      </c>
    </row>
    <row r="244" spans="1:32" ht="57.75">
      <c r="A244" s="85" t="s">
        <v>31</v>
      </c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</row>
    <row r="245" spans="1:32" ht="173.25">
      <c r="A245" s="62">
        <v>18</v>
      </c>
      <c r="B245" s="63" t="s">
        <v>139</v>
      </c>
      <c r="C245" s="62"/>
      <c r="D245" s="62"/>
      <c r="E245" s="62"/>
      <c r="F245" s="62"/>
      <c r="G245" s="62"/>
      <c r="H245" s="62"/>
      <c r="I245" s="62"/>
      <c r="J245" s="62">
        <v>50</v>
      </c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</row>
    <row r="246" spans="1:32" ht="173.25">
      <c r="A246" s="34">
        <v>5</v>
      </c>
      <c r="B246" s="50" t="s">
        <v>90</v>
      </c>
      <c r="C246" s="34"/>
      <c r="D246" s="34"/>
      <c r="E246" s="34"/>
      <c r="F246" s="34"/>
      <c r="G246" s="34"/>
      <c r="H246" s="34"/>
      <c r="I246" s="34">
        <v>16</v>
      </c>
      <c r="J246" s="34">
        <v>66</v>
      </c>
      <c r="K246" s="34"/>
      <c r="L246" s="34"/>
      <c r="M246" s="34"/>
      <c r="N246" s="34"/>
      <c r="O246" s="34"/>
      <c r="P246" s="34">
        <v>2</v>
      </c>
      <c r="Q246" s="34"/>
      <c r="R246" s="34">
        <v>2</v>
      </c>
      <c r="S246" s="34"/>
      <c r="T246" s="34"/>
      <c r="U246" s="34"/>
      <c r="V246" s="34">
        <v>29</v>
      </c>
      <c r="W246" s="34"/>
      <c r="X246" s="34"/>
      <c r="Y246" s="34"/>
      <c r="Z246" s="34">
        <v>10</v>
      </c>
      <c r="AA246" s="34"/>
      <c r="AB246" s="34"/>
      <c r="AC246" s="34"/>
      <c r="AD246" s="34"/>
      <c r="AE246" s="34"/>
      <c r="AF246" s="34"/>
    </row>
    <row r="247" spans="1:32" ht="141">
      <c r="A247" s="41" t="s">
        <v>166</v>
      </c>
      <c r="B247" s="50" t="s">
        <v>92</v>
      </c>
      <c r="C247" s="34">
        <v>20</v>
      </c>
      <c r="D247" s="34"/>
      <c r="E247" s="34"/>
      <c r="F247" s="34"/>
      <c r="G247" s="34"/>
      <c r="H247" s="34"/>
      <c r="I247" s="34"/>
      <c r="J247" s="34">
        <v>7</v>
      </c>
      <c r="K247" s="34"/>
      <c r="L247" s="34"/>
      <c r="M247" s="34"/>
      <c r="N247" s="34"/>
      <c r="O247" s="34"/>
      <c r="P247" s="34"/>
      <c r="Q247" s="34"/>
      <c r="R247" s="34">
        <v>4.5</v>
      </c>
      <c r="S247" s="34">
        <v>7</v>
      </c>
      <c r="T247" s="34">
        <v>11</v>
      </c>
      <c r="U247" s="34"/>
      <c r="V247" s="34"/>
      <c r="W247" s="34"/>
      <c r="X247" s="34"/>
      <c r="Y247" s="34">
        <v>53</v>
      </c>
      <c r="Z247" s="34"/>
      <c r="AA247" s="34"/>
      <c r="AB247" s="34"/>
      <c r="AC247" s="34"/>
      <c r="AD247" s="34"/>
      <c r="AE247" s="34"/>
      <c r="AF247" s="34"/>
    </row>
    <row r="248" spans="1:32" ht="57.75">
      <c r="A248" s="34">
        <v>7</v>
      </c>
      <c r="B248" s="50" t="s">
        <v>61</v>
      </c>
      <c r="C248" s="34"/>
      <c r="D248" s="34"/>
      <c r="E248" s="34">
        <v>1.7</v>
      </c>
      <c r="F248" s="34"/>
      <c r="G248" s="34"/>
      <c r="H248" s="34"/>
      <c r="I248" s="34"/>
      <c r="J248" s="34">
        <v>10.9</v>
      </c>
      <c r="K248" s="34"/>
      <c r="L248" s="34"/>
      <c r="M248" s="34"/>
      <c r="N248" s="34"/>
      <c r="O248" s="34"/>
      <c r="P248" s="34"/>
      <c r="Q248" s="34">
        <v>1.7</v>
      </c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1:32" ht="57.75">
      <c r="A249" s="34">
        <v>8</v>
      </c>
      <c r="B249" s="50" t="s">
        <v>79</v>
      </c>
      <c r="C249" s="34"/>
      <c r="D249" s="34"/>
      <c r="E249" s="34"/>
      <c r="F249" s="34"/>
      <c r="G249" s="34"/>
      <c r="H249" s="34"/>
      <c r="I249" s="34">
        <v>129</v>
      </c>
      <c r="J249" s="34"/>
      <c r="K249" s="34"/>
      <c r="L249" s="34"/>
      <c r="M249" s="34"/>
      <c r="N249" s="34"/>
      <c r="O249" s="34"/>
      <c r="P249" s="34"/>
      <c r="Q249" s="34">
        <v>6</v>
      </c>
      <c r="R249" s="34"/>
      <c r="S249" s="34"/>
      <c r="T249" s="34">
        <v>25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1:32" ht="161.25" customHeight="1">
      <c r="A250" s="34">
        <v>50</v>
      </c>
      <c r="B250" s="50" t="s">
        <v>97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>
        <v>39.7</v>
      </c>
      <c r="N250" s="34"/>
      <c r="O250" s="34"/>
      <c r="P250" s="34">
        <v>4</v>
      </c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1:32" ht="115.5">
      <c r="A251" s="34" t="s">
        <v>33</v>
      </c>
      <c r="B251" s="50" t="s">
        <v>54</v>
      </c>
      <c r="C251" s="34">
        <v>30</v>
      </c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1:32" ht="115.5">
      <c r="A252" s="34" t="s">
        <v>33</v>
      </c>
      <c r="B252" s="50" t="s">
        <v>58</v>
      </c>
      <c r="C252" s="34"/>
      <c r="D252" s="34">
        <v>40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1:32" ht="57.75">
      <c r="A253" s="34"/>
      <c r="B253" s="50" t="s">
        <v>7</v>
      </c>
      <c r="C253" s="34">
        <f aca="true" t="shared" si="42" ref="C253:AF253">SUM(C245:C252)</f>
        <v>50</v>
      </c>
      <c r="D253" s="34">
        <f t="shared" si="42"/>
        <v>40</v>
      </c>
      <c r="E253" s="34">
        <f t="shared" si="42"/>
        <v>1.7</v>
      </c>
      <c r="F253" s="34">
        <f t="shared" si="42"/>
        <v>0</v>
      </c>
      <c r="G253" s="34">
        <f t="shared" si="42"/>
        <v>0</v>
      </c>
      <c r="H253" s="34">
        <f t="shared" si="42"/>
        <v>0</v>
      </c>
      <c r="I253" s="34">
        <f t="shared" si="42"/>
        <v>145</v>
      </c>
      <c r="J253" s="34">
        <f t="shared" si="42"/>
        <v>133.9</v>
      </c>
      <c r="K253" s="34">
        <f t="shared" si="42"/>
        <v>0</v>
      </c>
      <c r="L253" s="34">
        <f t="shared" si="42"/>
        <v>0</v>
      </c>
      <c r="M253" s="34">
        <f t="shared" si="42"/>
        <v>39.7</v>
      </c>
      <c r="N253" s="34">
        <f t="shared" si="42"/>
        <v>0</v>
      </c>
      <c r="O253" s="34">
        <f t="shared" si="42"/>
        <v>0</v>
      </c>
      <c r="P253" s="34">
        <f t="shared" si="42"/>
        <v>6</v>
      </c>
      <c r="Q253" s="34">
        <f t="shared" si="42"/>
        <v>7.7</v>
      </c>
      <c r="R253" s="34">
        <f t="shared" si="42"/>
        <v>6.5</v>
      </c>
      <c r="S253" s="34">
        <f t="shared" si="42"/>
        <v>7</v>
      </c>
      <c r="T253" s="34">
        <f t="shared" si="42"/>
        <v>36</v>
      </c>
      <c r="U253" s="34">
        <f t="shared" si="42"/>
        <v>0</v>
      </c>
      <c r="V253" s="34">
        <f t="shared" si="42"/>
        <v>29</v>
      </c>
      <c r="W253" s="34">
        <f t="shared" si="42"/>
        <v>0</v>
      </c>
      <c r="X253" s="34">
        <f t="shared" si="42"/>
        <v>0</v>
      </c>
      <c r="Y253" s="34">
        <f t="shared" si="42"/>
        <v>53</v>
      </c>
      <c r="Z253" s="34">
        <f t="shared" si="42"/>
        <v>10</v>
      </c>
      <c r="AA253" s="34">
        <f t="shared" si="42"/>
        <v>0</v>
      </c>
      <c r="AB253" s="34">
        <f t="shared" si="42"/>
        <v>0</v>
      </c>
      <c r="AC253" s="34">
        <f t="shared" si="42"/>
        <v>0</v>
      </c>
      <c r="AD253" s="34">
        <f t="shared" si="42"/>
        <v>0</v>
      </c>
      <c r="AE253" s="34">
        <f t="shared" si="42"/>
        <v>0</v>
      </c>
      <c r="AF253" s="34">
        <f t="shared" si="42"/>
        <v>0</v>
      </c>
    </row>
    <row r="254" spans="1:32" ht="57.75">
      <c r="A254" s="85" t="s">
        <v>28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</row>
    <row r="255" spans="1:32" ht="57.75">
      <c r="A255" s="34">
        <v>29</v>
      </c>
      <c r="B255" s="50" t="s">
        <v>10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>
        <v>5</v>
      </c>
      <c r="N255" s="34"/>
      <c r="O255" s="34"/>
      <c r="P255" s="34">
        <v>5</v>
      </c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>
        <v>0.45</v>
      </c>
      <c r="AC255" s="34"/>
      <c r="AD255" s="34"/>
      <c r="AE255" s="34"/>
      <c r="AF255" s="34"/>
    </row>
    <row r="256" spans="1:32" ht="231">
      <c r="A256" s="34" t="s">
        <v>170</v>
      </c>
      <c r="B256" s="50" t="s">
        <v>143</v>
      </c>
      <c r="C256" s="34"/>
      <c r="D256" s="34"/>
      <c r="E256" s="34">
        <v>42.7</v>
      </c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>
        <v>9</v>
      </c>
      <c r="Q256" s="34">
        <v>10</v>
      </c>
      <c r="R256" s="34">
        <v>0.3</v>
      </c>
      <c r="S256" s="34">
        <v>6.2</v>
      </c>
      <c r="T256" s="34">
        <v>17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>
        <v>0.95</v>
      </c>
    </row>
    <row r="257" spans="1:32" ht="57.75">
      <c r="A257" s="34"/>
      <c r="B257" s="50" t="s">
        <v>7</v>
      </c>
      <c r="C257" s="34">
        <f aca="true" t="shared" si="43" ref="C257:AF257">SUM(C255:C256)</f>
        <v>0</v>
      </c>
      <c r="D257" s="34">
        <f t="shared" si="43"/>
        <v>0</v>
      </c>
      <c r="E257" s="34">
        <f t="shared" si="43"/>
        <v>42.7</v>
      </c>
      <c r="F257" s="34">
        <f t="shared" si="43"/>
        <v>0</v>
      </c>
      <c r="G257" s="34">
        <f t="shared" si="43"/>
        <v>0</v>
      </c>
      <c r="H257" s="34">
        <f t="shared" si="43"/>
        <v>0</v>
      </c>
      <c r="I257" s="34">
        <f t="shared" si="43"/>
        <v>0</v>
      </c>
      <c r="J257" s="34">
        <f t="shared" si="43"/>
        <v>0</v>
      </c>
      <c r="K257" s="34">
        <f t="shared" si="43"/>
        <v>0</v>
      </c>
      <c r="L257" s="34">
        <f t="shared" si="43"/>
        <v>0</v>
      </c>
      <c r="M257" s="34">
        <f t="shared" si="43"/>
        <v>5</v>
      </c>
      <c r="N257" s="34">
        <f t="shared" si="43"/>
        <v>0</v>
      </c>
      <c r="O257" s="34">
        <f t="shared" si="43"/>
        <v>0</v>
      </c>
      <c r="P257" s="34">
        <f t="shared" si="43"/>
        <v>14</v>
      </c>
      <c r="Q257" s="34">
        <f t="shared" si="43"/>
        <v>10</v>
      </c>
      <c r="R257" s="34">
        <f t="shared" si="43"/>
        <v>0.3</v>
      </c>
      <c r="S257" s="34">
        <f t="shared" si="43"/>
        <v>6.2</v>
      </c>
      <c r="T257" s="34">
        <f t="shared" si="43"/>
        <v>17</v>
      </c>
      <c r="U257" s="34">
        <f t="shared" si="43"/>
        <v>0</v>
      </c>
      <c r="V257" s="34">
        <f t="shared" si="43"/>
        <v>0</v>
      </c>
      <c r="W257" s="34">
        <f t="shared" si="43"/>
        <v>0</v>
      </c>
      <c r="X257" s="34">
        <f t="shared" si="43"/>
        <v>0</v>
      </c>
      <c r="Y257" s="34">
        <f t="shared" si="43"/>
        <v>0</v>
      </c>
      <c r="Z257" s="34">
        <f t="shared" si="43"/>
        <v>0</v>
      </c>
      <c r="AA257" s="34">
        <f t="shared" si="43"/>
        <v>0</v>
      </c>
      <c r="AB257" s="34">
        <f t="shared" si="43"/>
        <v>0.45</v>
      </c>
      <c r="AC257" s="34">
        <f t="shared" si="43"/>
        <v>0</v>
      </c>
      <c r="AD257" s="34">
        <f t="shared" si="43"/>
        <v>0</v>
      </c>
      <c r="AE257" s="34">
        <f t="shared" si="43"/>
        <v>0</v>
      </c>
      <c r="AF257" s="34">
        <f t="shared" si="43"/>
        <v>0.95</v>
      </c>
    </row>
    <row r="258" spans="1:32" ht="115.5">
      <c r="A258" s="73"/>
      <c r="B258" s="50" t="s">
        <v>59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71">
        <v>3.75</v>
      </c>
      <c r="AF258" s="34"/>
    </row>
    <row r="259" spans="1:32" ht="57.75">
      <c r="A259" s="34"/>
      <c r="B259" s="64" t="s">
        <v>11</v>
      </c>
      <c r="C259" s="34">
        <f aca="true" t="shared" si="44" ref="C259:AD259">SUM(C240+C253+C257+C243)</f>
        <v>75</v>
      </c>
      <c r="D259" s="34">
        <f t="shared" si="44"/>
        <v>40</v>
      </c>
      <c r="E259" s="34">
        <f t="shared" si="44"/>
        <v>44.400000000000006</v>
      </c>
      <c r="F259" s="34">
        <f t="shared" si="44"/>
        <v>0</v>
      </c>
      <c r="G259" s="34">
        <f t="shared" si="44"/>
        <v>91</v>
      </c>
      <c r="H259" s="34">
        <f t="shared" si="44"/>
        <v>0</v>
      </c>
      <c r="I259" s="34">
        <f t="shared" si="44"/>
        <v>145</v>
      </c>
      <c r="J259" s="34">
        <f t="shared" si="44"/>
        <v>133.9</v>
      </c>
      <c r="K259" s="34">
        <f t="shared" si="44"/>
        <v>0</v>
      </c>
      <c r="L259" s="34">
        <f t="shared" si="44"/>
        <v>0</v>
      </c>
      <c r="M259" s="34">
        <f t="shared" si="44"/>
        <v>144.7</v>
      </c>
      <c r="N259" s="34">
        <f t="shared" si="44"/>
        <v>0</v>
      </c>
      <c r="O259" s="34">
        <f t="shared" si="44"/>
        <v>0</v>
      </c>
      <c r="P259" s="34">
        <f t="shared" si="44"/>
        <v>25</v>
      </c>
      <c r="Q259" s="34">
        <f t="shared" si="44"/>
        <v>28.7</v>
      </c>
      <c r="R259" s="34">
        <f t="shared" si="44"/>
        <v>6.8</v>
      </c>
      <c r="S259" s="34">
        <f t="shared" si="44"/>
        <v>13.2</v>
      </c>
      <c r="T259" s="34">
        <f t="shared" si="44"/>
        <v>283</v>
      </c>
      <c r="U259" s="34">
        <f t="shared" si="44"/>
        <v>0</v>
      </c>
      <c r="V259" s="34">
        <f t="shared" si="44"/>
        <v>29</v>
      </c>
      <c r="W259" s="34">
        <f t="shared" si="44"/>
        <v>0</v>
      </c>
      <c r="X259" s="34">
        <f t="shared" si="44"/>
        <v>0</v>
      </c>
      <c r="Y259" s="34">
        <f t="shared" si="44"/>
        <v>53</v>
      </c>
      <c r="Z259" s="34">
        <f t="shared" si="44"/>
        <v>10</v>
      </c>
      <c r="AA259" s="34">
        <f t="shared" si="44"/>
        <v>12</v>
      </c>
      <c r="AB259" s="34">
        <f t="shared" si="44"/>
        <v>0.45</v>
      </c>
      <c r="AC259" s="34">
        <f t="shared" si="44"/>
        <v>0</v>
      </c>
      <c r="AD259" s="34">
        <f t="shared" si="44"/>
        <v>0.9</v>
      </c>
      <c r="AE259" s="71">
        <v>3.75</v>
      </c>
      <c r="AF259" s="34">
        <f>SUM(AF240+AF253+AF257+AF243)</f>
        <v>0.95</v>
      </c>
    </row>
    <row r="260" spans="1:32" ht="57.75">
      <c r="A260" s="81" t="s">
        <v>76</v>
      </c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</row>
    <row r="261" spans="1:32" ht="57.75">
      <c r="A261" s="81" t="s">
        <v>22</v>
      </c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</row>
    <row r="262" spans="1:32" ht="57.75">
      <c r="A262" s="85" t="s">
        <v>100</v>
      </c>
      <c r="B262" s="81" t="s">
        <v>23</v>
      </c>
      <c r="C262" s="82" t="s">
        <v>102</v>
      </c>
      <c r="D262" s="82" t="s">
        <v>103</v>
      </c>
      <c r="E262" s="82" t="s">
        <v>104</v>
      </c>
      <c r="F262" s="82" t="s">
        <v>105</v>
      </c>
      <c r="G262" s="82" t="s">
        <v>106</v>
      </c>
      <c r="H262" s="82" t="s">
        <v>107</v>
      </c>
      <c r="I262" s="82" t="s">
        <v>108</v>
      </c>
      <c r="J262" s="82" t="s">
        <v>109</v>
      </c>
      <c r="K262" s="83" t="s">
        <v>55</v>
      </c>
      <c r="L262" s="83" t="s">
        <v>110</v>
      </c>
      <c r="M262" s="82" t="s">
        <v>111</v>
      </c>
      <c r="N262" s="82" t="s">
        <v>112</v>
      </c>
      <c r="O262" s="82" t="s">
        <v>41</v>
      </c>
      <c r="P262" s="82" t="s">
        <v>42</v>
      </c>
      <c r="Q262" s="82" t="s">
        <v>113</v>
      </c>
      <c r="R262" s="82" t="s">
        <v>43</v>
      </c>
      <c r="S262" s="82" t="s">
        <v>114</v>
      </c>
      <c r="T262" s="82" t="s">
        <v>115</v>
      </c>
      <c r="U262" s="82" t="s">
        <v>152</v>
      </c>
      <c r="V262" s="82" t="s">
        <v>144</v>
      </c>
      <c r="W262" s="82" t="s">
        <v>122</v>
      </c>
      <c r="X262" s="82" t="s">
        <v>116</v>
      </c>
      <c r="Y262" s="82" t="s">
        <v>117</v>
      </c>
      <c r="Z262" s="82" t="s">
        <v>44</v>
      </c>
      <c r="AA262" s="82" t="s">
        <v>45</v>
      </c>
      <c r="AB262" s="82" t="s">
        <v>47</v>
      </c>
      <c r="AC262" s="83" t="s">
        <v>51</v>
      </c>
      <c r="AD262" s="82" t="s">
        <v>56</v>
      </c>
      <c r="AE262" s="82" t="s">
        <v>46</v>
      </c>
      <c r="AF262" s="82" t="s">
        <v>57</v>
      </c>
    </row>
    <row r="263" spans="1:32" ht="409.5" customHeight="1">
      <c r="A263" s="85"/>
      <c r="B263" s="81"/>
      <c r="C263" s="82"/>
      <c r="D263" s="82"/>
      <c r="E263" s="82"/>
      <c r="F263" s="82"/>
      <c r="G263" s="82"/>
      <c r="H263" s="82"/>
      <c r="I263" s="82"/>
      <c r="J263" s="82"/>
      <c r="K263" s="84"/>
      <c r="L263" s="84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4"/>
      <c r="AD263" s="82"/>
      <c r="AE263" s="82"/>
      <c r="AF263" s="82"/>
    </row>
    <row r="264" spans="1:32" ht="57.75">
      <c r="A264" s="73"/>
      <c r="B264" s="61"/>
      <c r="C264" s="73">
        <v>1</v>
      </c>
      <c r="D264" s="73">
        <v>2</v>
      </c>
      <c r="E264" s="73">
        <v>3</v>
      </c>
      <c r="F264" s="73">
        <v>4</v>
      </c>
      <c r="G264" s="73">
        <v>5</v>
      </c>
      <c r="H264" s="73">
        <v>6</v>
      </c>
      <c r="I264" s="73">
        <v>7</v>
      </c>
      <c r="J264" s="73" t="s">
        <v>48</v>
      </c>
      <c r="K264" s="73">
        <v>9</v>
      </c>
      <c r="L264" s="73">
        <v>10</v>
      </c>
      <c r="M264" s="73">
        <v>11</v>
      </c>
      <c r="N264" s="73">
        <v>12</v>
      </c>
      <c r="O264" s="73">
        <v>13</v>
      </c>
      <c r="P264" s="73">
        <v>14</v>
      </c>
      <c r="Q264" s="73">
        <v>15</v>
      </c>
      <c r="R264" s="73">
        <v>16</v>
      </c>
      <c r="S264" s="73">
        <v>17</v>
      </c>
      <c r="T264" s="73">
        <v>18</v>
      </c>
      <c r="U264" s="73">
        <v>19</v>
      </c>
      <c r="V264" s="73">
        <v>20</v>
      </c>
      <c r="W264" s="73">
        <v>21</v>
      </c>
      <c r="X264" s="73">
        <v>21</v>
      </c>
      <c r="Y264" s="73">
        <v>22</v>
      </c>
      <c r="Z264" s="73">
        <v>23</v>
      </c>
      <c r="AA264" s="73">
        <v>24</v>
      </c>
      <c r="AB264" s="73">
        <v>25</v>
      </c>
      <c r="AC264" s="73">
        <v>26</v>
      </c>
      <c r="AD264" s="73">
        <v>27</v>
      </c>
      <c r="AE264" s="73">
        <v>28</v>
      </c>
      <c r="AF264" s="73">
        <v>29</v>
      </c>
    </row>
    <row r="265" spans="1:32" ht="57.75">
      <c r="A265" s="81" t="s">
        <v>6</v>
      </c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</row>
    <row r="266" spans="1:32" ht="57.75">
      <c r="A266" s="34">
        <v>1</v>
      </c>
      <c r="B266" s="50" t="s">
        <v>40</v>
      </c>
      <c r="C266" s="34"/>
      <c r="D266" s="34"/>
      <c r="E266" s="34"/>
      <c r="F266" s="34"/>
      <c r="G266" s="34">
        <v>11</v>
      </c>
      <c r="H266" s="34"/>
      <c r="I266" s="34"/>
      <c r="J266" s="65"/>
      <c r="K266" s="65"/>
      <c r="L266" s="65"/>
      <c r="M266" s="65"/>
      <c r="N266" s="34"/>
      <c r="O266" s="34"/>
      <c r="P266" s="34">
        <v>4</v>
      </c>
      <c r="Q266" s="34">
        <v>1</v>
      </c>
      <c r="R266" s="34"/>
      <c r="S266" s="34"/>
      <c r="T266" s="34">
        <v>162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1:32" ht="115.5">
      <c r="A267" s="34">
        <v>2</v>
      </c>
      <c r="B267" s="50" t="s">
        <v>62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>
        <v>5</v>
      </c>
      <c r="Q267" s="34"/>
      <c r="R267" s="34"/>
      <c r="S267" s="34"/>
      <c r="T267" s="34">
        <v>130</v>
      </c>
      <c r="U267" s="34"/>
      <c r="V267" s="34"/>
      <c r="W267" s="34"/>
      <c r="X267" s="34"/>
      <c r="Y267" s="34"/>
      <c r="Z267" s="34"/>
      <c r="AA267" s="34"/>
      <c r="AB267" s="34"/>
      <c r="AC267" s="34">
        <v>1.8</v>
      </c>
      <c r="AD267" s="34"/>
      <c r="AE267" s="34"/>
      <c r="AF267" s="34"/>
    </row>
    <row r="268" spans="1:32" ht="57.75">
      <c r="A268" s="34">
        <v>45</v>
      </c>
      <c r="B268" s="50" t="s">
        <v>145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>
        <v>40</v>
      </c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1:32" ht="57.75">
      <c r="A269" s="34">
        <v>16</v>
      </c>
      <c r="B269" s="50" t="s">
        <v>37</v>
      </c>
      <c r="C269" s="34">
        <v>25</v>
      </c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>
        <v>6</v>
      </c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1:32" ht="57.75">
      <c r="A270" s="34"/>
      <c r="B270" s="50" t="s">
        <v>7</v>
      </c>
      <c r="C270" s="34">
        <f aca="true" t="shared" si="45" ref="C270:AF270">SUM(C266:C269)</f>
        <v>25</v>
      </c>
      <c r="D270" s="34">
        <f t="shared" si="45"/>
        <v>0</v>
      </c>
      <c r="E270" s="34">
        <f t="shared" si="45"/>
        <v>0</v>
      </c>
      <c r="F270" s="34">
        <f t="shared" si="45"/>
        <v>0</v>
      </c>
      <c r="G270" s="34">
        <f t="shared" si="45"/>
        <v>11</v>
      </c>
      <c r="H270" s="34">
        <f t="shared" si="45"/>
        <v>0</v>
      </c>
      <c r="I270" s="34">
        <f t="shared" si="45"/>
        <v>0</v>
      </c>
      <c r="J270" s="34">
        <f t="shared" si="45"/>
        <v>0</v>
      </c>
      <c r="K270" s="34">
        <f t="shared" si="45"/>
        <v>0</v>
      </c>
      <c r="L270" s="34">
        <f t="shared" si="45"/>
        <v>0</v>
      </c>
      <c r="M270" s="34">
        <f t="shared" si="45"/>
        <v>0</v>
      </c>
      <c r="N270" s="34">
        <f t="shared" si="45"/>
        <v>0</v>
      </c>
      <c r="O270" s="34">
        <f t="shared" si="45"/>
        <v>0</v>
      </c>
      <c r="P270" s="34">
        <f t="shared" si="45"/>
        <v>9</v>
      </c>
      <c r="Q270" s="34">
        <f t="shared" si="45"/>
        <v>7</v>
      </c>
      <c r="R270" s="34">
        <f t="shared" si="45"/>
        <v>0</v>
      </c>
      <c r="S270" s="34">
        <f t="shared" si="45"/>
        <v>40</v>
      </c>
      <c r="T270" s="34">
        <f t="shared" si="45"/>
        <v>292</v>
      </c>
      <c r="U270" s="34">
        <f t="shared" si="45"/>
        <v>0</v>
      </c>
      <c r="V270" s="34">
        <f t="shared" si="45"/>
        <v>0</v>
      </c>
      <c r="W270" s="34">
        <f t="shared" si="45"/>
        <v>0</v>
      </c>
      <c r="X270" s="34">
        <f t="shared" si="45"/>
        <v>0</v>
      </c>
      <c r="Y270" s="34">
        <f t="shared" si="45"/>
        <v>0</v>
      </c>
      <c r="Z270" s="34">
        <f t="shared" si="45"/>
        <v>0</v>
      </c>
      <c r="AA270" s="34">
        <f t="shared" si="45"/>
        <v>0</v>
      </c>
      <c r="AB270" s="34">
        <f t="shared" si="45"/>
        <v>0</v>
      </c>
      <c r="AC270" s="34">
        <f t="shared" si="45"/>
        <v>1.8</v>
      </c>
      <c r="AD270" s="34">
        <f t="shared" si="45"/>
        <v>0</v>
      </c>
      <c r="AE270" s="34">
        <f t="shared" si="45"/>
        <v>0</v>
      </c>
      <c r="AF270" s="34">
        <f t="shared" si="45"/>
        <v>0</v>
      </c>
    </row>
    <row r="271" spans="1:32" ht="57.75">
      <c r="A271" s="85" t="s">
        <v>50</v>
      </c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</row>
    <row r="272" spans="1:32" ht="115.5">
      <c r="A272" s="34" t="s">
        <v>163</v>
      </c>
      <c r="B272" s="50" t="s">
        <v>87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>
        <v>100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1:32" ht="57.75">
      <c r="A273" s="34"/>
      <c r="B273" s="50" t="s">
        <v>29</v>
      </c>
      <c r="C273" s="34">
        <f aca="true" t="shared" si="46" ref="C273:AF273">SUM(C272:C272)</f>
        <v>0</v>
      </c>
      <c r="D273" s="34">
        <f t="shared" si="46"/>
        <v>0</v>
      </c>
      <c r="E273" s="34">
        <f t="shared" si="46"/>
        <v>0</v>
      </c>
      <c r="F273" s="34">
        <f t="shared" si="46"/>
        <v>0</v>
      </c>
      <c r="G273" s="34">
        <f t="shared" si="46"/>
        <v>0</v>
      </c>
      <c r="H273" s="34">
        <f t="shared" si="46"/>
        <v>0</v>
      </c>
      <c r="I273" s="34">
        <f t="shared" si="46"/>
        <v>0</v>
      </c>
      <c r="J273" s="34">
        <f t="shared" si="46"/>
        <v>0</v>
      </c>
      <c r="K273" s="34">
        <f t="shared" si="46"/>
        <v>0</v>
      </c>
      <c r="L273" s="34">
        <f t="shared" si="46"/>
        <v>0</v>
      </c>
      <c r="M273" s="34">
        <f t="shared" si="46"/>
        <v>0</v>
      </c>
      <c r="N273" s="34">
        <f t="shared" si="46"/>
        <v>0</v>
      </c>
      <c r="O273" s="34">
        <f t="shared" si="46"/>
        <v>0</v>
      </c>
      <c r="P273" s="34">
        <f t="shared" si="46"/>
        <v>0</v>
      </c>
      <c r="Q273" s="34">
        <f t="shared" si="46"/>
        <v>0</v>
      </c>
      <c r="R273" s="34">
        <f t="shared" si="46"/>
        <v>0</v>
      </c>
      <c r="S273" s="34">
        <f t="shared" si="46"/>
        <v>0</v>
      </c>
      <c r="T273" s="34">
        <f t="shared" si="46"/>
        <v>100</v>
      </c>
      <c r="U273" s="34">
        <f t="shared" si="46"/>
        <v>0</v>
      </c>
      <c r="V273" s="34">
        <f t="shared" si="46"/>
        <v>0</v>
      </c>
      <c r="W273" s="34">
        <f>SUM(W272:W272)</f>
        <v>0</v>
      </c>
      <c r="X273" s="34">
        <f t="shared" si="46"/>
        <v>0</v>
      </c>
      <c r="Y273" s="34">
        <f t="shared" si="46"/>
        <v>0</v>
      </c>
      <c r="Z273" s="34">
        <f t="shared" si="46"/>
        <v>0</v>
      </c>
      <c r="AA273" s="34">
        <f t="shared" si="46"/>
        <v>0</v>
      </c>
      <c r="AB273" s="34">
        <f t="shared" si="46"/>
        <v>0</v>
      </c>
      <c r="AC273" s="34">
        <f t="shared" si="46"/>
        <v>0</v>
      </c>
      <c r="AD273" s="34">
        <f t="shared" si="46"/>
        <v>0</v>
      </c>
      <c r="AE273" s="34">
        <f t="shared" si="46"/>
        <v>0</v>
      </c>
      <c r="AF273" s="34">
        <f t="shared" si="46"/>
        <v>0</v>
      </c>
    </row>
    <row r="274" spans="1:32" ht="57.75">
      <c r="A274" s="85" t="s">
        <v>31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</row>
    <row r="275" spans="1:32" ht="115.5">
      <c r="A275" s="34">
        <v>52</v>
      </c>
      <c r="B275" s="66" t="s">
        <v>70</v>
      </c>
      <c r="C275" s="34"/>
      <c r="D275" s="34"/>
      <c r="E275" s="34"/>
      <c r="F275" s="34"/>
      <c r="G275" s="34"/>
      <c r="H275" s="34"/>
      <c r="I275" s="34"/>
      <c r="J275" s="34">
        <v>50</v>
      </c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73"/>
    </row>
    <row r="276" spans="1:32" ht="115.5">
      <c r="A276" s="34">
        <v>38</v>
      </c>
      <c r="B276" s="50" t="s">
        <v>83</v>
      </c>
      <c r="C276" s="34"/>
      <c r="D276" s="34"/>
      <c r="E276" s="34"/>
      <c r="F276" s="34"/>
      <c r="G276" s="34">
        <v>5</v>
      </c>
      <c r="H276" s="34"/>
      <c r="I276" s="34">
        <v>60</v>
      </c>
      <c r="J276" s="34">
        <v>16</v>
      </c>
      <c r="K276" s="34"/>
      <c r="L276" s="34"/>
      <c r="M276" s="34"/>
      <c r="N276" s="34"/>
      <c r="O276" s="34"/>
      <c r="P276" s="34"/>
      <c r="Q276" s="34"/>
      <c r="R276" s="34">
        <v>3</v>
      </c>
      <c r="S276" s="34"/>
      <c r="T276" s="34"/>
      <c r="U276" s="34"/>
      <c r="V276" s="34"/>
      <c r="W276" s="34"/>
      <c r="X276" s="34"/>
      <c r="Y276" s="34">
        <v>32</v>
      </c>
      <c r="Z276" s="34"/>
      <c r="AA276" s="34"/>
      <c r="AB276" s="34"/>
      <c r="AC276" s="34"/>
      <c r="AD276" s="34"/>
      <c r="AE276" s="34"/>
      <c r="AF276" s="34"/>
    </row>
    <row r="277" spans="1:32" ht="115.5">
      <c r="A277" s="34">
        <v>11</v>
      </c>
      <c r="B277" s="50" t="s">
        <v>123</v>
      </c>
      <c r="C277" s="34"/>
      <c r="D277" s="34"/>
      <c r="E277" s="34">
        <v>0.7</v>
      </c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>
        <v>0.7</v>
      </c>
      <c r="R277" s="34">
        <v>6</v>
      </c>
      <c r="S277" s="34"/>
      <c r="T277" s="34"/>
      <c r="U277" s="34"/>
      <c r="V277" s="34"/>
      <c r="W277" s="34">
        <v>75</v>
      </c>
      <c r="X277" s="34"/>
      <c r="Y277" s="34"/>
      <c r="Z277" s="34">
        <v>14.5</v>
      </c>
      <c r="AA277" s="34"/>
      <c r="AB277" s="34"/>
      <c r="AC277" s="34"/>
      <c r="AD277" s="34"/>
      <c r="AE277" s="34"/>
      <c r="AF277" s="34"/>
    </row>
    <row r="278" spans="1:32" ht="115.5">
      <c r="A278" s="34">
        <v>26</v>
      </c>
      <c r="B278" s="50" t="s">
        <v>132</v>
      </c>
      <c r="C278" s="34"/>
      <c r="D278" s="34"/>
      <c r="E278" s="34"/>
      <c r="F278" s="34"/>
      <c r="G278" s="34"/>
      <c r="H278" s="34">
        <v>39</v>
      </c>
      <c r="I278" s="34"/>
      <c r="J278" s="34">
        <v>57</v>
      </c>
      <c r="K278" s="34"/>
      <c r="L278" s="34"/>
      <c r="M278" s="34"/>
      <c r="N278" s="34"/>
      <c r="O278" s="34"/>
      <c r="P278" s="34"/>
      <c r="Q278" s="34">
        <v>4</v>
      </c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1:32" ht="161.25" customHeight="1">
      <c r="A279" s="34">
        <v>50</v>
      </c>
      <c r="B279" s="50" t="s">
        <v>97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>
        <v>39.7</v>
      </c>
      <c r="N279" s="34"/>
      <c r="O279" s="34"/>
      <c r="P279" s="34">
        <v>4</v>
      </c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1:32" ht="115.5">
      <c r="A280" s="34" t="s">
        <v>33</v>
      </c>
      <c r="B280" s="50" t="s">
        <v>54</v>
      </c>
      <c r="C280" s="34">
        <v>30</v>
      </c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1:32" ht="115.5">
      <c r="A281" s="34" t="s">
        <v>33</v>
      </c>
      <c r="B281" s="50" t="s">
        <v>58</v>
      </c>
      <c r="C281" s="34"/>
      <c r="D281" s="34">
        <v>40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1:32" ht="57.75">
      <c r="A282" s="34"/>
      <c r="B282" s="50" t="s">
        <v>7</v>
      </c>
      <c r="C282" s="34">
        <f aca="true" t="shared" si="47" ref="C282:AF282">SUM(C275:C281)</f>
        <v>30</v>
      </c>
      <c r="D282" s="34">
        <f t="shared" si="47"/>
        <v>40</v>
      </c>
      <c r="E282" s="34">
        <f t="shared" si="47"/>
        <v>0.7</v>
      </c>
      <c r="F282" s="34">
        <f t="shared" si="47"/>
        <v>0</v>
      </c>
      <c r="G282" s="34">
        <f t="shared" si="47"/>
        <v>5</v>
      </c>
      <c r="H282" s="34">
        <f t="shared" si="47"/>
        <v>39</v>
      </c>
      <c r="I282" s="34">
        <f t="shared" si="47"/>
        <v>60</v>
      </c>
      <c r="J282" s="34">
        <f t="shared" si="47"/>
        <v>123</v>
      </c>
      <c r="K282" s="34">
        <f t="shared" si="47"/>
        <v>0</v>
      </c>
      <c r="L282" s="34">
        <f t="shared" si="47"/>
        <v>0</v>
      </c>
      <c r="M282" s="34">
        <f t="shared" si="47"/>
        <v>39.7</v>
      </c>
      <c r="N282" s="34">
        <f t="shared" si="47"/>
        <v>0</v>
      </c>
      <c r="O282" s="34">
        <f t="shared" si="47"/>
        <v>0</v>
      </c>
      <c r="P282" s="34">
        <f t="shared" si="47"/>
        <v>4</v>
      </c>
      <c r="Q282" s="34">
        <f t="shared" si="47"/>
        <v>4.7</v>
      </c>
      <c r="R282" s="34">
        <f t="shared" si="47"/>
        <v>9</v>
      </c>
      <c r="S282" s="34">
        <f t="shared" si="47"/>
        <v>0</v>
      </c>
      <c r="T282" s="34">
        <f t="shared" si="47"/>
        <v>0</v>
      </c>
      <c r="U282" s="34">
        <f t="shared" si="47"/>
        <v>0</v>
      </c>
      <c r="V282" s="34">
        <f t="shared" si="47"/>
        <v>0</v>
      </c>
      <c r="W282" s="34">
        <f>SUM(W275:W281)</f>
        <v>75</v>
      </c>
      <c r="X282" s="34">
        <f t="shared" si="47"/>
        <v>0</v>
      </c>
      <c r="Y282" s="34">
        <f t="shared" si="47"/>
        <v>32</v>
      </c>
      <c r="Z282" s="34">
        <f t="shared" si="47"/>
        <v>14.5</v>
      </c>
      <c r="AA282" s="34">
        <f t="shared" si="47"/>
        <v>0</v>
      </c>
      <c r="AB282" s="34">
        <f t="shared" si="47"/>
        <v>0</v>
      </c>
      <c r="AC282" s="34">
        <f t="shared" si="47"/>
        <v>0</v>
      </c>
      <c r="AD282" s="34">
        <f t="shared" si="47"/>
        <v>0</v>
      </c>
      <c r="AE282" s="34">
        <f t="shared" si="47"/>
        <v>0</v>
      </c>
      <c r="AF282" s="34">
        <f t="shared" si="47"/>
        <v>0</v>
      </c>
    </row>
    <row r="283" spans="1:32" ht="57.75">
      <c r="A283" s="85" t="s">
        <v>28</v>
      </c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</row>
    <row r="284" spans="1:32" ht="115.5">
      <c r="A284" s="34">
        <v>22</v>
      </c>
      <c r="B284" s="50" t="s">
        <v>141</v>
      </c>
      <c r="C284" s="34">
        <v>7</v>
      </c>
      <c r="D284" s="34"/>
      <c r="E284" s="34">
        <v>12</v>
      </c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>
        <v>8</v>
      </c>
      <c r="Q284" s="34">
        <v>7</v>
      </c>
      <c r="R284" s="34"/>
      <c r="S284" s="34">
        <v>5</v>
      </c>
      <c r="T284" s="34">
        <v>25</v>
      </c>
      <c r="U284" s="34">
        <v>142</v>
      </c>
      <c r="V284" s="34"/>
      <c r="W284" s="34"/>
      <c r="X284" s="34"/>
      <c r="Y284" s="34"/>
      <c r="Z284" s="34">
        <v>7</v>
      </c>
      <c r="AA284" s="34"/>
      <c r="AB284" s="34"/>
      <c r="AC284" s="34"/>
      <c r="AD284" s="34"/>
      <c r="AE284" s="34"/>
      <c r="AF284" s="34"/>
    </row>
    <row r="285" spans="1:32" ht="57.75">
      <c r="A285" s="34">
        <v>13</v>
      </c>
      <c r="B285" s="50" t="s">
        <v>8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>
        <v>5</v>
      </c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>
        <v>0.45</v>
      </c>
      <c r="AC285" s="34"/>
      <c r="AD285" s="34"/>
      <c r="AE285" s="34"/>
      <c r="AF285" s="34"/>
    </row>
    <row r="286" spans="1:32" ht="57.75">
      <c r="A286" s="73"/>
      <c r="B286" s="50" t="s">
        <v>7</v>
      </c>
      <c r="C286" s="34">
        <f aca="true" t="shared" si="48" ref="C286:AF286">SUM(C284:C285)</f>
        <v>7</v>
      </c>
      <c r="D286" s="34">
        <f t="shared" si="48"/>
        <v>0</v>
      </c>
      <c r="E286" s="34">
        <f t="shared" si="48"/>
        <v>12</v>
      </c>
      <c r="F286" s="34">
        <f t="shared" si="48"/>
        <v>0</v>
      </c>
      <c r="G286" s="34">
        <f t="shared" si="48"/>
        <v>0</v>
      </c>
      <c r="H286" s="34">
        <f t="shared" si="48"/>
        <v>0</v>
      </c>
      <c r="I286" s="34">
        <f t="shared" si="48"/>
        <v>0</v>
      </c>
      <c r="J286" s="34">
        <f t="shared" si="48"/>
        <v>0</v>
      </c>
      <c r="K286" s="34">
        <f t="shared" si="48"/>
        <v>0</v>
      </c>
      <c r="L286" s="34">
        <f t="shared" si="48"/>
        <v>0</v>
      </c>
      <c r="M286" s="34">
        <f t="shared" si="48"/>
        <v>0</v>
      </c>
      <c r="N286" s="34">
        <f t="shared" si="48"/>
        <v>0</v>
      </c>
      <c r="O286" s="34">
        <f t="shared" si="48"/>
        <v>0</v>
      </c>
      <c r="P286" s="34">
        <f t="shared" si="48"/>
        <v>13</v>
      </c>
      <c r="Q286" s="34">
        <f t="shared" si="48"/>
        <v>7</v>
      </c>
      <c r="R286" s="34">
        <f t="shared" si="48"/>
        <v>0</v>
      </c>
      <c r="S286" s="34">
        <f t="shared" si="48"/>
        <v>5</v>
      </c>
      <c r="T286" s="34">
        <f t="shared" si="48"/>
        <v>25</v>
      </c>
      <c r="U286" s="34">
        <f t="shared" si="48"/>
        <v>142</v>
      </c>
      <c r="V286" s="34">
        <f t="shared" si="48"/>
        <v>0</v>
      </c>
      <c r="W286" s="34">
        <f t="shared" si="48"/>
        <v>0</v>
      </c>
      <c r="X286" s="34">
        <f t="shared" si="48"/>
        <v>0</v>
      </c>
      <c r="Y286" s="34">
        <f t="shared" si="48"/>
        <v>0</v>
      </c>
      <c r="Z286" s="34">
        <f t="shared" si="48"/>
        <v>7</v>
      </c>
      <c r="AA286" s="34">
        <f t="shared" si="48"/>
        <v>0</v>
      </c>
      <c r="AB286" s="34">
        <f t="shared" si="48"/>
        <v>0.45</v>
      </c>
      <c r="AC286" s="34">
        <f t="shared" si="48"/>
        <v>0</v>
      </c>
      <c r="AD286" s="34">
        <f t="shared" si="48"/>
        <v>0</v>
      </c>
      <c r="AE286" s="34">
        <f t="shared" si="48"/>
        <v>0</v>
      </c>
      <c r="AF286" s="34">
        <f t="shared" si="48"/>
        <v>0</v>
      </c>
    </row>
    <row r="287" spans="1:32" ht="115.5">
      <c r="A287" s="73"/>
      <c r="B287" s="50" t="s">
        <v>59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71">
        <v>3.75</v>
      </c>
      <c r="AF287" s="34"/>
    </row>
    <row r="288" spans="1:32" ht="57.75">
      <c r="A288" s="34"/>
      <c r="B288" s="64" t="s">
        <v>11</v>
      </c>
      <c r="C288" s="34">
        <f aca="true" t="shared" si="49" ref="C288:AD288">C270+C273+C282+C286</f>
        <v>62</v>
      </c>
      <c r="D288" s="34">
        <f t="shared" si="49"/>
        <v>40</v>
      </c>
      <c r="E288" s="34">
        <f t="shared" si="49"/>
        <v>12.7</v>
      </c>
      <c r="F288" s="34">
        <f t="shared" si="49"/>
        <v>0</v>
      </c>
      <c r="G288" s="34">
        <f t="shared" si="49"/>
        <v>16</v>
      </c>
      <c r="H288" s="34">
        <f t="shared" si="49"/>
        <v>39</v>
      </c>
      <c r="I288" s="34">
        <f t="shared" si="49"/>
        <v>60</v>
      </c>
      <c r="J288" s="34">
        <f t="shared" si="49"/>
        <v>123</v>
      </c>
      <c r="K288" s="34">
        <f t="shared" si="49"/>
        <v>0</v>
      </c>
      <c r="L288" s="34">
        <f t="shared" si="49"/>
        <v>0</v>
      </c>
      <c r="M288" s="34">
        <f t="shared" si="49"/>
        <v>39.7</v>
      </c>
      <c r="N288" s="34">
        <f t="shared" si="49"/>
        <v>0</v>
      </c>
      <c r="O288" s="34">
        <f t="shared" si="49"/>
        <v>0</v>
      </c>
      <c r="P288" s="34">
        <f t="shared" si="49"/>
        <v>26</v>
      </c>
      <c r="Q288" s="34">
        <f t="shared" si="49"/>
        <v>18.7</v>
      </c>
      <c r="R288" s="34">
        <f t="shared" si="49"/>
        <v>9</v>
      </c>
      <c r="S288" s="34">
        <f t="shared" si="49"/>
        <v>45</v>
      </c>
      <c r="T288" s="34">
        <f t="shared" si="49"/>
        <v>417</v>
      </c>
      <c r="U288" s="34">
        <f t="shared" si="49"/>
        <v>142</v>
      </c>
      <c r="V288" s="34">
        <f t="shared" si="49"/>
        <v>0</v>
      </c>
      <c r="W288" s="34">
        <f t="shared" si="49"/>
        <v>75</v>
      </c>
      <c r="X288" s="34">
        <f t="shared" si="49"/>
        <v>0</v>
      </c>
      <c r="Y288" s="34">
        <f t="shared" si="49"/>
        <v>32</v>
      </c>
      <c r="Z288" s="34">
        <f t="shared" si="49"/>
        <v>21.5</v>
      </c>
      <c r="AA288" s="34">
        <f t="shared" si="49"/>
        <v>0</v>
      </c>
      <c r="AB288" s="34">
        <f t="shared" si="49"/>
        <v>0.45</v>
      </c>
      <c r="AC288" s="34">
        <f t="shared" si="49"/>
        <v>1.8</v>
      </c>
      <c r="AD288" s="34">
        <f t="shared" si="49"/>
        <v>0</v>
      </c>
      <c r="AE288" s="71">
        <v>3.75</v>
      </c>
      <c r="AF288" s="34">
        <f>AF270+AF273+AF282+AF286</f>
        <v>0</v>
      </c>
    </row>
    <row r="289" spans="1:32" ht="57.75" customHeight="1">
      <c r="A289" s="85"/>
      <c r="B289" s="85"/>
      <c r="C289" s="83" t="s">
        <v>102</v>
      </c>
      <c r="D289" s="83" t="s">
        <v>103</v>
      </c>
      <c r="E289" s="83" t="s">
        <v>104</v>
      </c>
      <c r="F289" s="83" t="s">
        <v>105</v>
      </c>
      <c r="G289" s="83" t="s">
        <v>106</v>
      </c>
      <c r="H289" s="83" t="s">
        <v>107</v>
      </c>
      <c r="I289" s="83" t="s">
        <v>108</v>
      </c>
      <c r="J289" s="83" t="s">
        <v>109</v>
      </c>
      <c r="K289" s="83" t="s">
        <v>55</v>
      </c>
      <c r="L289" s="83" t="s">
        <v>110</v>
      </c>
      <c r="M289" s="83" t="s">
        <v>111</v>
      </c>
      <c r="N289" s="83" t="s">
        <v>112</v>
      </c>
      <c r="O289" s="83" t="s">
        <v>41</v>
      </c>
      <c r="P289" s="83" t="s">
        <v>42</v>
      </c>
      <c r="Q289" s="83" t="s">
        <v>113</v>
      </c>
      <c r="R289" s="83" t="s">
        <v>43</v>
      </c>
      <c r="S289" s="83" t="s">
        <v>114</v>
      </c>
      <c r="T289" s="82" t="s">
        <v>115</v>
      </c>
      <c r="U289" s="82" t="s">
        <v>152</v>
      </c>
      <c r="V289" s="83" t="s">
        <v>144</v>
      </c>
      <c r="W289" s="83" t="s">
        <v>122</v>
      </c>
      <c r="X289" s="83" t="s">
        <v>116</v>
      </c>
      <c r="Y289" s="83" t="s">
        <v>117</v>
      </c>
      <c r="Z289" s="83" t="s">
        <v>44</v>
      </c>
      <c r="AA289" s="83" t="s">
        <v>45</v>
      </c>
      <c r="AB289" s="83" t="s">
        <v>47</v>
      </c>
      <c r="AC289" s="83" t="s">
        <v>51</v>
      </c>
      <c r="AD289" s="83" t="s">
        <v>56</v>
      </c>
      <c r="AE289" s="83" t="s">
        <v>46</v>
      </c>
      <c r="AF289" s="82" t="s">
        <v>57</v>
      </c>
    </row>
    <row r="290" spans="1:32" ht="409.5" customHeight="1">
      <c r="A290" s="85"/>
      <c r="B290" s="85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2"/>
      <c r="U290" s="82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2"/>
    </row>
    <row r="291" spans="1:32" ht="57.75">
      <c r="A291" s="85"/>
      <c r="B291" s="85"/>
      <c r="C291" s="73">
        <v>1</v>
      </c>
      <c r="D291" s="73">
        <v>2</v>
      </c>
      <c r="E291" s="73">
        <v>3</v>
      </c>
      <c r="F291" s="73">
        <v>4</v>
      </c>
      <c r="G291" s="73">
        <v>5</v>
      </c>
      <c r="H291" s="73">
        <v>6</v>
      </c>
      <c r="I291" s="73">
        <v>7</v>
      </c>
      <c r="J291" s="73" t="s">
        <v>48</v>
      </c>
      <c r="K291" s="73">
        <v>9</v>
      </c>
      <c r="L291" s="73">
        <v>10</v>
      </c>
      <c r="M291" s="73">
        <v>11</v>
      </c>
      <c r="N291" s="73">
        <v>12</v>
      </c>
      <c r="O291" s="73">
        <v>13</v>
      </c>
      <c r="P291" s="73">
        <v>14</v>
      </c>
      <c r="Q291" s="73">
        <v>15</v>
      </c>
      <c r="R291" s="73">
        <v>16</v>
      </c>
      <c r="S291" s="73">
        <v>17</v>
      </c>
      <c r="T291" s="73">
        <v>18</v>
      </c>
      <c r="U291" s="73">
        <v>19</v>
      </c>
      <c r="V291" s="73">
        <v>20</v>
      </c>
      <c r="W291" s="73">
        <v>21</v>
      </c>
      <c r="X291" s="73">
        <v>22</v>
      </c>
      <c r="Y291" s="73">
        <v>23</v>
      </c>
      <c r="Z291" s="73">
        <v>24</v>
      </c>
      <c r="AA291" s="73">
        <v>25</v>
      </c>
      <c r="AB291" s="73">
        <v>26</v>
      </c>
      <c r="AC291" s="73">
        <v>27</v>
      </c>
      <c r="AD291" s="73">
        <v>28</v>
      </c>
      <c r="AE291" s="73">
        <v>29</v>
      </c>
      <c r="AF291" s="73">
        <v>30</v>
      </c>
    </row>
    <row r="292" spans="1:32" ht="57.75">
      <c r="A292" s="79" t="s">
        <v>34</v>
      </c>
      <c r="B292" s="79"/>
      <c r="C292" s="34">
        <f>C29+C57+C87+C114+C144+C174+C201+C229+C259+C288</f>
        <v>601</v>
      </c>
      <c r="D292" s="34">
        <f>D29+D57+D87+D114+D144+D174+D201+D229+D259+D288</f>
        <v>375</v>
      </c>
      <c r="E292" s="34">
        <f>E29+E57+E87+E114+E144+E174+E201+E229+E259+E288</f>
        <v>229.6</v>
      </c>
      <c r="F292" s="34">
        <f>F29+F57+F87+F114+F144+F174+F201+F229+F259+F288</f>
        <v>22.5</v>
      </c>
      <c r="G292" s="34">
        <f>G29+G57+G87+G114+G144+G174+G201+G229+G259+G288</f>
        <v>323</v>
      </c>
      <c r="H292" s="34">
        <f>H29+H57+H87+H114+H144+H174+H201+H229+H259+H288</f>
        <v>90</v>
      </c>
      <c r="I292" s="34">
        <f>I29+I57+I87+I114+I144+I174+I201+I229+I259+I288</f>
        <v>1067</v>
      </c>
      <c r="J292" s="34">
        <f>J29+J57+J87+J114+J144+J174+J201+J229+J259+J288</f>
        <v>1648</v>
      </c>
      <c r="K292" s="34">
        <f>K29+K57+K87+K114+K144+K174+K201+K229+K259+K288</f>
        <v>750</v>
      </c>
      <c r="L292" s="34">
        <f>L29+L57+L87+L114+L144+L174+L201+L229+L259+L288</f>
        <v>375</v>
      </c>
      <c r="M292" s="34">
        <f>M29+M57+M87+M114+M144+M174+M201+M229+M259+M288</f>
        <v>752.1000000000001</v>
      </c>
      <c r="N292" s="34">
        <f>N29+N57+N87+N114+N144+N174+N201+N229+N259+N288</f>
        <v>84</v>
      </c>
      <c r="O292" s="34">
        <f>O29+O57+O87+O114+O144+O174+O201+O229+O259+O288</f>
        <v>150</v>
      </c>
      <c r="P292" s="34">
        <f>P29+P57+P87+P114+P144+P174+P201+P229+P259+P288</f>
        <v>230.8</v>
      </c>
      <c r="Q292" s="34">
        <f>Q29+Q57+Q87+Q114+Q144+Q174+Q201+Q229+Q259+Q288</f>
        <v>162</v>
      </c>
      <c r="R292" s="34">
        <f>R29+R57+R87+R114+R144+R174+R201+R229+R259+R288</f>
        <v>83.1</v>
      </c>
      <c r="S292" s="34">
        <f>S29+S57+S87+S114+S144+S174+S201+S229+S259+S288</f>
        <v>302.3</v>
      </c>
      <c r="T292" s="34">
        <f>T29+T57+T87+T114+T144+T174+T201+T229+T259+T288</f>
        <v>3395</v>
      </c>
      <c r="U292" s="34">
        <f>U29+U57+U87+U114+U144+U174+U201+U229+U259+U288</f>
        <v>426</v>
      </c>
      <c r="V292" s="34">
        <f>V29+V57+V87+V114+V144+V174+V201+V229+V259+V288</f>
        <v>528</v>
      </c>
      <c r="W292" s="34">
        <f>W29+W57+W87+W114+W144+W174+W201+W229+W259+W288</f>
        <v>75</v>
      </c>
      <c r="X292" s="34">
        <f>X29+X57+X87+X114+X144+X174+X201+X229+X259+X288</f>
        <v>184</v>
      </c>
      <c r="Y292" s="34">
        <f>Y29+Y57+Y87+Y114+Y144+Y174+Y201+Y229+Y259+Y288</f>
        <v>170</v>
      </c>
      <c r="Z292" s="34">
        <f>Z29+Z57+Z87+Z114+Z144+Z174+Z201+Z229+Z259+Z288</f>
        <v>85.5</v>
      </c>
      <c r="AA292" s="34">
        <f>AA29+AA57+AA87+AA114+AA144+AA174+AA201+AA229+AA259+AA288</f>
        <v>48</v>
      </c>
      <c r="AB292" s="34">
        <f>AB29+AB57+AB87+AB114+AB144+AB174+AB201+AB229+AB259+AB288</f>
        <v>4.500000000000001</v>
      </c>
      <c r="AC292" s="34">
        <f>AC29+AC57+AC87+AC114+AC144+AC174+AC201+AC229+AC259+AC288</f>
        <v>9</v>
      </c>
      <c r="AD292" s="34">
        <f>AD29+AD57+AD87+AD114+AD144+AD174+AD201+AD229+AD259+AD288</f>
        <v>4.5</v>
      </c>
      <c r="AE292" s="71">
        <f>AE29+AE57+AE87+AE114+AE144+AE174+AE201+AE229+AE259+AE288</f>
        <v>37.5</v>
      </c>
      <c r="AF292" s="34">
        <f>AF29+AF57+AF87+AF114+AF144+AF174+AF201+AF229+AF259+AF288</f>
        <v>3.8</v>
      </c>
    </row>
    <row r="293" spans="1:32" ht="128.25" customHeight="1">
      <c r="A293" s="79" t="s">
        <v>49</v>
      </c>
      <c r="B293" s="79"/>
      <c r="C293" s="70">
        <f>C292/10</f>
        <v>60.1</v>
      </c>
      <c r="D293" s="70">
        <f aca="true" t="shared" si="50" ref="D293:AE293">D292/10</f>
        <v>37.5</v>
      </c>
      <c r="E293" s="71">
        <f t="shared" si="50"/>
        <v>22.96</v>
      </c>
      <c r="F293" s="71">
        <f t="shared" si="50"/>
        <v>2.25</v>
      </c>
      <c r="G293" s="70">
        <f t="shared" si="50"/>
        <v>32.3</v>
      </c>
      <c r="H293" s="70">
        <f t="shared" si="50"/>
        <v>9</v>
      </c>
      <c r="I293" s="70">
        <f t="shared" si="50"/>
        <v>106.7</v>
      </c>
      <c r="J293" s="70">
        <f t="shared" si="50"/>
        <v>164.8</v>
      </c>
      <c r="K293" s="70">
        <f t="shared" si="50"/>
        <v>75</v>
      </c>
      <c r="L293" s="70">
        <f t="shared" si="50"/>
        <v>37.5</v>
      </c>
      <c r="M293" s="70">
        <f t="shared" si="50"/>
        <v>75.21000000000001</v>
      </c>
      <c r="N293" s="71">
        <f t="shared" si="50"/>
        <v>8.4</v>
      </c>
      <c r="O293" s="70">
        <f t="shared" si="50"/>
        <v>15</v>
      </c>
      <c r="P293" s="70">
        <f t="shared" si="50"/>
        <v>23.080000000000002</v>
      </c>
      <c r="Q293" s="70">
        <f t="shared" si="50"/>
        <v>16.2</v>
      </c>
      <c r="R293" s="70">
        <f t="shared" si="50"/>
        <v>8.309999999999999</v>
      </c>
      <c r="S293" s="70">
        <f t="shared" si="50"/>
        <v>30.23</v>
      </c>
      <c r="T293" s="70">
        <f t="shared" si="50"/>
        <v>339.5</v>
      </c>
      <c r="U293" s="70">
        <f t="shared" si="50"/>
        <v>42.6</v>
      </c>
      <c r="V293" s="70">
        <f t="shared" si="50"/>
        <v>52.8</v>
      </c>
      <c r="W293" s="70">
        <f>W292/10</f>
        <v>7.5</v>
      </c>
      <c r="X293" s="70">
        <f t="shared" si="50"/>
        <v>18.4</v>
      </c>
      <c r="Y293" s="70">
        <f t="shared" si="50"/>
        <v>17</v>
      </c>
      <c r="Z293" s="71">
        <f t="shared" si="50"/>
        <v>8.55</v>
      </c>
      <c r="AA293" s="70">
        <f t="shared" si="50"/>
        <v>4.8</v>
      </c>
      <c r="AB293" s="71">
        <f t="shared" si="50"/>
        <v>0.45000000000000007</v>
      </c>
      <c r="AC293" s="70">
        <f t="shared" si="50"/>
        <v>0.9</v>
      </c>
      <c r="AD293" s="71">
        <f t="shared" si="50"/>
        <v>0.45</v>
      </c>
      <c r="AE293" s="71">
        <f t="shared" si="50"/>
        <v>3.75</v>
      </c>
      <c r="AF293" s="71">
        <f>AF292/10</f>
        <v>0.38</v>
      </c>
    </row>
    <row r="294" spans="1:32" ht="269.25" customHeight="1">
      <c r="A294" s="79" t="s">
        <v>88</v>
      </c>
      <c r="B294" s="79"/>
      <c r="C294" s="34">
        <v>60</v>
      </c>
      <c r="D294" s="34">
        <v>37.5</v>
      </c>
      <c r="E294" s="34">
        <v>21.75</v>
      </c>
      <c r="F294" s="34">
        <v>2.25</v>
      </c>
      <c r="G294" s="71">
        <v>32.25</v>
      </c>
      <c r="H294" s="34">
        <v>9</v>
      </c>
      <c r="I294" s="34">
        <v>105</v>
      </c>
      <c r="J294" s="34">
        <v>165</v>
      </c>
      <c r="K294" s="34">
        <v>75</v>
      </c>
      <c r="L294" s="34">
        <v>37.5</v>
      </c>
      <c r="M294" s="34">
        <v>75</v>
      </c>
      <c r="N294" s="34">
        <v>8.25</v>
      </c>
      <c r="O294" s="34">
        <v>15</v>
      </c>
      <c r="P294" s="34">
        <v>22.5</v>
      </c>
      <c r="Q294" s="34">
        <v>15.75</v>
      </c>
      <c r="R294" s="34">
        <v>8.25</v>
      </c>
      <c r="S294" s="34">
        <v>30</v>
      </c>
      <c r="T294" s="71">
        <v>337.5</v>
      </c>
      <c r="U294" s="71">
        <v>41.5</v>
      </c>
      <c r="V294" s="34">
        <v>50.9</v>
      </c>
      <c r="W294" s="34">
        <v>18.75</v>
      </c>
      <c r="X294" s="34">
        <v>18</v>
      </c>
      <c r="Y294" s="34">
        <v>27.75</v>
      </c>
      <c r="Z294" s="34">
        <v>8.25</v>
      </c>
      <c r="AA294" s="34">
        <v>4.5</v>
      </c>
      <c r="AB294" s="34">
        <v>0.45</v>
      </c>
      <c r="AC294" s="34">
        <v>0.9</v>
      </c>
      <c r="AD294" s="34">
        <v>0.45</v>
      </c>
      <c r="AE294" s="71">
        <v>3.75</v>
      </c>
      <c r="AF294" s="34">
        <v>0.375</v>
      </c>
    </row>
    <row r="295" spans="1:32" ht="57.75">
      <c r="A295" s="7" t="s">
        <v>164</v>
      </c>
      <c r="K295" s="8"/>
      <c r="L295" s="8"/>
      <c r="M295" s="8"/>
      <c r="U295" s="8"/>
      <c r="W295" s="8"/>
      <c r="Y295" s="8"/>
      <c r="Z295" s="8"/>
      <c r="AA295" s="8"/>
      <c r="AB295" s="8"/>
      <c r="AC295" s="8"/>
      <c r="AD295" s="8"/>
      <c r="AE295" s="8"/>
      <c r="AF295" s="8"/>
    </row>
    <row r="296" spans="1:32" ht="57.75">
      <c r="A296" s="7" t="s">
        <v>171</v>
      </c>
      <c r="K296" s="8"/>
      <c r="L296" s="8"/>
      <c r="M296" s="8"/>
      <c r="U296" s="8"/>
      <c r="W296" s="8"/>
      <c r="Y296" s="8"/>
      <c r="Z296" s="8"/>
      <c r="AA296" s="8"/>
      <c r="AB296" s="8"/>
      <c r="AC296" s="8"/>
      <c r="AD296" s="8"/>
      <c r="AE296" s="8"/>
      <c r="AF296" s="8"/>
    </row>
    <row r="297" spans="1:32" ht="57.75" hidden="1">
      <c r="A297" s="1"/>
      <c r="K297" s="8"/>
      <c r="L297" s="8"/>
      <c r="M297" s="8"/>
      <c r="T297" s="56">
        <v>337.5</v>
      </c>
      <c r="U297" s="56">
        <v>30</v>
      </c>
      <c r="V297" s="56">
        <v>41.25</v>
      </c>
      <c r="W297" s="8"/>
      <c r="Y297" s="8"/>
      <c r="Z297" s="56"/>
      <c r="AA297" s="8"/>
      <c r="AB297" s="8"/>
      <c r="AC297" s="8"/>
      <c r="AD297" s="8"/>
      <c r="AE297" s="8"/>
      <c r="AF297" s="8"/>
    </row>
    <row r="298" spans="1:34" ht="57.75">
      <c r="A298" s="8"/>
      <c r="B298" s="23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U298" s="8"/>
      <c r="W298" s="8"/>
      <c r="Y298" s="8"/>
      <c r="Z298" s="8"/>
      <c r="AA298" s="8"/>
      <c r="AB298" s="8"/>
      <c r="AC298" s="8"/>
      <c r="AD298" s="8"/>
      <c r="AE298" s="8"/>
      <c r="AF298" s="8"/>
      <c r="AG298" s="23"/>
      <c r="AH298" s="23"/>
    </row>
    <row r="299" spans="1:34" ht="57.75">
      <c r="A299" s="8"/>
      <c r="B299" s="23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U299" s="8"/>
      <c r="W299" s="8"/>
      <c r="Y299" s="8"/>
      <c r="Z299" s="8"/>
      <c r="AA299" s="8"/>
      <c r="AB299" s="8"/>
      <c r="AC299" s="8"/>
      <c r="AD299" s="8"/>
      <c r="AE299" s="8"/>
      <c r="AF299" s="8"/>
      <c r="AG299" s="23"/>
      <c r="AH299" s="23"/>
    </row>
    <row r="300" spans="1:34" ht="57.75">
      <c r="A300" s="8"/>
      <c r="B300" s="23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U300" s="8"/>
      <c r="W300" s="8"/>
      <c r="Y300" s="8"/>
      <c r="Z300" s="8"/>
      <c r="AA300" s="8"/>
      <c r="AB300" s="8"/>
      <c r="AC300" s="8"/>
      <c r="AD300" s="8"/>
      <c r="AE300" s="8"/>
      <c r="AF300" s="8"/>
      <c r="AG300" s="23"/>
      <c r="AH300" s="23"/>
    </row>
    <row r="301" spans="1:34" ht="57.75">
      <c r="A301" s="8"/>
      <c r="B301" s="23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U301" s="8"/>
      <c r="W301" s="8"/>
      <c r="Y301" s="8"/>
      <c r="Z301" s="8"/>
      <c r="AA301" s="8"/>
      <c r="AB301" s="8"/>
      <c r="AC301" s="8"/>
      <c r="AD301" s="8"/>
      <c r="AE301" s="8"/>
      <c r="AF301" s="8"/>
      <c r="AG301" s="23"/>
      <c r="AH301" s="23"/>
    </row>
    <row r="302" spans="1:34" ht="57.75">
      <c r="A302" s="8"/>
      <c r="B302" s="23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U302" s="8"/>
      <c r="W302" s="8"/>
      <c r="Y302" s="8"/>
      <c r="Z302" s="8"/>
      <c r="AA302" s="8"/>
      <c r="AB302" s="8"/>
      <c r="AC302" s="8"/>
      <c r="AD302" s="8"/>
      <c r="AE302" s="8"/>
      <c r="AF302" s="8"/>
      <c r="AG302" s="23"/>
      <c r="AH302" s="23"/>
    </row>
    <row r="303" spans="1:34" ht="57.75">
      <c r="A303" s="8"/>
      <c r="B303" s="23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U303" s="8"/>
      <c r="W303" s="8"/>
      <c r="Y303" s="8"/>
      <c r="Z303" s="8"/>
      <c r="AA303" s="8"/>
      <c r="AB303" s="8"/>
      <c r="AC303" s="8"/>
      <c r="AD303" s="8"/>
      <c r="AE303" s="8"/>
      <c r="AF303" s="8"/>
      <c r="AG303" s="23"/>
      <c r="AH303" s="23"/>
    </row>
    <row r="304" spans="1:34" ht="57.75">
      <c r="A304" s="8"/>
      <c r="B304" s="23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U304" s="8"/>
      <c r="W304" s="8"/>
      <c r="Y304" s="8"/>
      <c r="Z304" s="8"/>
      <c r="AA304" s="8"/>
      <c r="AB304" s="8"/>
      <c r="AC304" s="8"/>
      <c r="AD304" s="8"/>
      <c r="AE304" s="8"/>
      <c r="AF304" s="8"/>
      <c r="AG304" s="23"/>
      <c r="AH304" s="23"/>
    </row>
    <row r="305" spans="1:34" ht="57.75">
      <c r="A305" s="8"/>
      <c r="B305" s="23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U305" s="8"/>
      <c r="W305" s="8"/>
      <c r="Y305" s="8"/>
      <c r="Z305" s="8"/>
      <c r="AA305" s="8"/>
      <c r="AB305" s="8"/>
      <c r="AC305" s="8"/>
      <c r="AD305" s="8"/>
      <c r="AE305" s="8"/>
      <c r="AF305" s="8"/>
      <c r="AG305" s="23"/>
      <c r="AH305" s="23"/>
    </row>
    <row r="306" spans="1:34" ht="57.75">
      <c r="A306" s="8"/>
      <c r="B306" s="23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U306" s="8"/>
      <c r="W306" s="8"/>
      <c r="Y306" s="8"/>
      <c r="Z306" s="8"/>
      <c r="AA306" s="8"/>
      <c r="AB306" s="8"/>
      <c r="AC306" s="8"/>
      <c r="AD306" s="8"/>
      <c r="AE306" s="8"/>
      <c r="AF306" s="8"/>
      <c r="AG306" s="23"/>
      <c r="AH306" s="23"/>
    </row>
    <row r="307" spans="1:34" ht="57.75">
      <c r="A307" s="8"/>
      <c r="B307" s="23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U307" s="8"/>
      <c r="W307" s="8"/>
      <c r="Y307" s="8"/>
      <c r="Z307" s="8"/>
      <c r="AA307" s="8"/>
      <c r="AB307" s="8"/>
      <c r="AC307" s="8"/>
      <c r="AD307" s="8"/>
      <c r="AE307" s="8"/>
      <c r="AF307" s="8"/>
      <c r="AG307" s="23"/>
      <c r="AH307" s="23"/>
    </row>
    <row r="308" spans="1:34" ht="57.75">
      <c r="A308" s="8"/>
      <c r="B308" s="23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U308" s="8"/>
      <c r="W308" s="8"/>
      <c r="Y308" s="8"/>
      <c r="Z308" s="8"/>
      <c r="AA308" s="8"/>
      <c r="AB308" s="8"/>
      <c r="AC308" s="8"/>
      <c r="AD308" s="8"/>
      <c r="AE308" s="8"/>
      <c r="AF308" s="8"/>
      <c r="AG308" s="23"/>
      <c r="AH308" s="23"/>
    </row>
    <row r="309" spans="1:34" ht="57.75">
      <c r="A309" s="8"/>
      <c r="B309" s="23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U309" s="8"/>
      <c r="W309" s="8"/>
      <c r="Y309" s="8"/>
      <c r="Z309" s="8"/>
      <c r="AA309" s="8"/>
      <c r="AB309" s="8"/>
      <c r="AC309" s="8"/>
      <c r="AD309" s="8"/>
      <c r="AE309" s="8"/>
      <c r="AF309" s="8"/>
      <c r="AG309" s="23"/>
      <c r="AH309" s="23"/>
    </row>
    <row r="310" spans="1:34" ht="57.75">
      <c r="A310" s="8"/>
      <c r="B310" s="23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U310" s="8"/>
      <c r="W310" s="8"/>
      <c r="Y310" s="8"/>
      <c r="Z310" s="8"/>
      <c r="AA310" s="8"/>
      <c r="AB310" s="8"/>
      <c r="AC310" s="8"/>
      <c r="AD310" s="8"/>
      <c r="AE310" s="8"/>
      <c r="AF310" s="8"/>
      <c r="AG310" s="23"/>
      <c r="AH310" s="23"/>
    </row>
    <row r="311" spans="1:34" ht="57.75">
      <c r="A311" s="8"/>
      <c r="B311" s="23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U311" s="8"/>
      <c r="W311" s="8"/>
      <c r="Y311" s="8"/>
      <c r="Z311" s="8"/>
      <c r="AA311" s="8"/>
      <c r="AB311" s="8"/>
      <c r="AC311" s="8"/>
      <c r="AD311" s="8"/>
      <c r="AE311" s="8"/>
      <c r="AF311" s="8"/>
      <c r="AG311" s="23"/>
      <c r="AH311" s="23"/>
    </row>
    <row r="312" spans="1:34" ht="57.75">
      <c r="A312" s="8"/>
      <c r="B312" s="23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U312" s="8"/>
      <c r="W312" s="8"/>
      <c r="Y312" s="8"/>
      <c r="Z312" s="8"/>
      <c r="AA312" s="8"/>
      <c r="AB312" s="8"/>
      <c r="AC312" s="8"/>
      <c r="AD312" s="8"/>
      <c r="AE312" s="8"/>
      <c r="AF312" s="8"/>
      <c r="AG312" s="23"/>
      <c r="AH312" s="23"/>
    </row>
    <row r="313" spans="1:34" ht="57.75">
      <c r="A313" s="8"/>
      <c r="B313" s="23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U313" s="8"/>
      <c r="W313" s="8"/>
      <c r="Y313" s="8"/>
      <c r="Z313" s="8"/>
      <c r="AA313" s="8"/>
      <c r="AB313" s="8"/>
      <c r="AC313" s="8"/>
      <c r="AD313" s="8"/>
      <c r="AE313" s="8"/>
      <c r="AF313" s="8"/>
      <c r="AG313" s="23"/>
      <c r="AH313" s="23"/>
    </row>
    <row r="314" spans="1:34" ht="57.75">
      <c r="A314" s="8"/>
      <c r="B314" s="23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U314" s="8"/>
      <c r="W314" s="8"/>
      <c r="Y314" s="8"/>
      <c r="Z314" s="8"/>
      <c r="AA314" s="8"/>
      <c r="AB314" s="8"/>
      <c r="AC314" s="8"/>
      <c r="AD314" s="8"/>
      <c r="AE314" s="8"/>
      <c r="AF314" s="8"/>
      <c r="AG314" s="23"/>
      <c r="AH314" s="23"/>
    </row>
    <row r="315" spans="1:34" ht="57.75">
      <c r="A315" s="8"/>
      <c r="B315" s="23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U315" s="8"/>
      <c r="W315" s="8"/>
      <c r="Y315" s="8"/>
      <c r="Z315" s="8"/>
      <c r="AA315" s="8"/>
      <c r="AB315" s="8"/>
      <c r="AC315" s="8"/>
      <c r="AD315" s="8"/>
      <c r="AE315" s="8"/>
      <c r="AF315" s="8"/>
      <c r="AG315" s="23"/>
      <c r="AH315" s="23"/>
    </row>
    <row r="316" spans="1:34" ht="57.75">
      <c r="A316" s="8"/>
      <c r="B316" s="23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U316" s="8"/>
      <c r="W316" s="8"/>
      <c r="Y316" s="8"/>
      <c r="Z316" s="8"/>
      <c r="AA316" s="8"/>
      <c r="AB316" s="8"/>
      <c r="AC316" s="8"/>
      <c r="AD316" s="8"/>
      <c r="AE316" s="8"/>
      <c r="AF316" s="8"/>
      <c r="AG316" s="23"/>
      <c r="AH316" s="23"/>
    </row>
    <row r="317" spans="1:34" ht="57.75">
      <c r="A317" s="8"/>
      <c r="B317" s="23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U317" s="8"/>
      <c r="W317" s="8"/>
      <c r="Y317" s="8"/>
      <c r="Z317" s="8"/>
      <c r="AA317" s="8"/>
      <c r="AB317" s="8"/>
      <c r="AC317" s="8"/>
      <c r="AD317" s="8"/>
      <c r="AE317" s="8"/>
      <c r="AF317" s="8"/>
      <c r="AG317" s="23"/>
      <c r="AH317" s="23"/>
    </row>
    <row r="318" spans="1:34" ht="57.75">
      <c r="A318" s="8"/>
      <c r="B318" s="23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U318" s="8"/>
      <c r="W318" s="8"/>
      <c r="Y318" s="8"/>
      <c r="Z318" s="8"/>
      <c r="AA318" s="8"/>
      <c r="AB318" s="8"/>
      <c r="AC318" s="8"/>
      <c r="AD318" s="8"/>
      <c r="AE318" s="8"/>
      <c r="AF318" s="8"/>
      <c r="AG318" s="23"/>
      <c r="AH318" s="23"/>
    </row>
    <row r="319" spans="1:34" ht="57.75">
      <c r="A319" s="8"/>
      <c r="B319" s="23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U319" s="8"/>
      <c r="W319" s="8"/>
      <c r="Y319" s="8"/>
      <c r="Z319" s="8"/>
      <c r="AA319" s="8"/>
      <c r="AB319" s="8"/>
      <c r="AC319" s="8"/>
      <c r="AD319" s="8"/>
      <c r="AE319" s="8"/>
      <c r="AF319" s="8"/>
      <c r="AG319" s="23"/>
      <c r="AH319" s="23"/>
    </row>
    <row r="320" spans="1:34" ht="57.75">
      <c r="A320" s="8"/>
      <c r="B320" s="23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U320" s="8"/>
      <c r="W320" s="8"/>
      <c r="Y320" s="8"/>
      <c r="Z320" s="8"/>
      <c r="AA320" s="8"/>
      <c r="AB320" s="8"/>
      <c r="AC320" s="8"/>
      <c r="AD320" s="8"/>
      <c r="AE320" s="8"/>
      <c r="AF320" s="8"/>
      <c r="AG320" s="23"/>
      <c r="AH320" s="23"/>
    </row>
    <row r="321" spans="1:34" ht="57.75">
      <c r="A321" s="8"/>
      <c r="B321" s="23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U321" s="8"/>
      <c r="W321" s="8"/>
      <c r="Y321" s="8"/>
      <c r="Z321" s="8"/>
      <c r="AA321" s="8"/>
      <c r="AB321" s="8"/>
      <c r="AC321" s="8"/>
      <c r="AD321" s="8"/>
      <c r="AE321" s="8"/>
      <c r="AF321" s="8"/>
      <c r="AG321" s="23"/>
      <c r="AH321" s="23"/>
    </row>
    <row r="322" spans="1:34" ht="57.75">
      <c r="A322" s="8"/>
      <c r="B322" s="23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U322" s="8"/>
      <c r="W322" s="8"/>
      <c r="Y322" s="8"/>
      <c r="Z322" s="8"/>
      <c r="AA322" s="8"/>
      <c r="AB322" s="8"/>
      <c r="AC322" s="8"/>
      <c r="AD322" s="8"/>
      <c r="AE322" s="8"/>
      <c r="AF322" s="8"/>
      <c r="AG322" s="23"/>
      <c r="AH322" s="23"/>
    </row>
    <row r="323" spans="1:34" ht="57.75">
      <c r="A323" s="8"/>
      <c r="B323" s="23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U323" s="8"/>
      <c r="W323" s="8"/>
      <c r="Y323" s="8"/>
      <c r="Z323" s="8"/>
      <c r="AA323" s="8"/>
      <c r="AB323" s="8"/>
      <c r="AC323" s="8"/>
      <c r="AD323" s="8"/>
      <c r="AE323" s="8"/>
      <c r="AF323" s="8"/>
      <c r="AG323" s="23"/>
      <c r="AH323" s="23"/>
    </row>
    <row r="324" spans="1:34" ht="57.75">
      <c r="A324" s="8"/>
      <c r="B324" s="23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U324" s="8"/>
      <c r="W324" s="8"/>
      <c r="Y324" s="8"/>
      <c r="Z324" s="8"/>
      <c r="AA324" s="8"/>
      <c r="AB324" s="8"/>
      <c r="AC324" s="8"/>
      <c r="AD324" s="8"/>
      <c r="AE324" s="8"/>
      <c r="AF324" s="8"/>
      <c r="AG324" s="23"/>
      <c r="AH324" s="23"/>
    </row>
    <row r="325" spans="1:34" ht="57.75">
      <c r="A325" s="8"/>
      <c r="B325" s="23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U325" s="8"/>
      <c r="W325" s="8"/>
      <c r="Y325" s="8"/>
      <c r="Z325" s="8"/>
      <c r="AA325" s="8"/>
      <c r="AB325" s="8"/>
      <c r="AC325" s="8"/>
      <c r="AD325" s="8"/>
      <c r="AE325" s="8"/>
      <c r="AF325" s="8"/>
      <c r="AG325" s="23"/>
      <c r="AH325" s="23"/>
    </row>
    <row r="326" spans="1:34" ht="57.75">
      <c r="A326" s="8"/>
      <c r="B326" s="23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U326" s="8"/>
      <c r="W326" s="8"/>
      <c r="Y326" s="8"/>
      <c r="Z326" s="8"/>
      <c r="AA326" s="8"/>
      <c r="AB326" s="8"/>
      <c r="AC326" s="8"/>
      <c r="AD326" s="8"/>
      <c r="AE326" s="8"/>
      <c r="AF326" s="8"/>
      <c r="AG326" s="23"/>
      <c r="AH326" s="23"/>
    </row>
    <row r="327" spans="1:34" ht="57.75">
      <c r="A327" s="8"/>
      <c r="B327" s="23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U327" s="8"/>
      <c r="W327" s="8"/>
      <c r="Y327" s="8"/>
      <c r="Z327" s="8"/>
      <c r="AA327" s="8"/>
      <c r="AB327" s="8"/>
      <c r="AC327" s="8"/>
      <c r="AD327" s="8"/>
      <c r="AE327" s="8"/>
      <c r="AF327" s="8"/>
      <c r="AG327" s="23"/>
      <c r="AH327" s="23"/>
    </row>
    <row r="328" spans="1:34" ht="57.75">
      <c r="A328" s="8"/>
      <c r="B328" s="23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U328" s="8"/>
      <c r="W328" s="8"/>
      <c r="Y328" s="8"/>
      <c r="Z328" s="8"/>
      <c r="AA328" s="8"/>
      <c r="AB328" s="8"/>
      <c r="AC328" s="8"/>
      <c r="AD328" s="8"/>
      <c r="AE328" s="8"/>
      <c r="AF328" s="8"/>
      <c r="AG328" s="23"/>
      <c r="AH328" s="23"/>
    </row>
    <row r="329" spans="1:34" ht="57.75">
      <c r="A329" s="8"/>
      <c r="B329" s="23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U329" s="8"/>
      <c r="W329" s="8"/>
      <c r="Y329" s="8"/>
      <c r="Z329" s="8"/>
      <c r="AA329" s="8"/>
      <c r="AB329" s="8"/>
      <c r="AC329" s="8"/>
      <c r="AD329" s="8"/>
      <c r="AE329" s="8"/>
      <c r="AF329" s="8"/>
      <c r="AG329" s="23"/>
      <c r="AH329" s="23"/>
    </row>
    <row r="330" spans="1:34" ht="57.75">
      <c r="A330" s="8"/>
      <c r="B330" s="23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U330" s="8"/>
      <c r="W330" s="8"/>
      <c r="Y330" s="8"/>
      <c r="Z330" s="8"/>
      <c r="AA330" s="8"/>
      <c r="AB330" s="8"/>
      <c r="AC330" s="8"/>
      <c r="AD330" s="8"/>
      <c r="AE330" s="8"/>
      <c r="AF330" s="8"/>
      <c r="AG330" s="23"/>
      <c r="AH330" s="23"/>
    </row>
    <row r="331" spans="1:34" ht="57.75">
      <c r="A331" s="8"/>
      <c r="B331" s="23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U331" s="8"/>
      <c r="W331" s="8"/>
      <c r="Y331" s="8"/>
      <c r="Z331" s="8"/>
      <c r="AA331" s="8"/>
      <c r="AB331" s="8"/>
      <c r="AC331" s="8"/>
      <c r="AD331" s="8"/>
      <c r="AE331" s="8"/>
      <c r="AF331" s="8"/>
      <c r="AG331" s="23"/>
      <c r="AH331" s="23"/>
    </row>
    <row r="332" spans="1:34" ht="57.75">
      <c r="A332" s="8"/>
      <c r="B332" s="23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U332" s="8"/>
      <c r="W332" s="8"/>
      <c r="Y332" s="8"/>
      <c r="Z332" s="8"/>
      <c r="AA332" s="8"/>
      <c r="AB332" s="8"/>
      <c r="AC332" s="8"/>
      <c r="AD332" s="8"/>
      <c r="AE332" s="8"/>
      <c r="AF332" s="8"/>
      <c r="AG332" s="23"/>
      <c r="AH332" s="23"/>
    </row>
    <row r="333" spans="1:34" ht="57.75">
      <c r="A333" s="8"/>
      <c r="B333" s="23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U333" s="8"/>
      <c r="W333" s="8"/>
      <c r="Y333" s="8"/>
      <c r="Z333" s="8"/>
      <c r="AA333" s="8"/>
      <c r="AB333" s="8"/>
      <c r="AC333" s="8"/>
      <c r="AD333" s="8"/>
      <c r="AE333" s="8"/>
      <c r="AF333" s="8"/>
      <c r="AG333" s="23"/>
      <c r="AH333" s="23"/>
    </row>
  </sheetData>
  <sheetProtection/>
  <mergeCells count="416">
    <mergeCell ref="A150:AF150"/>
    <mergeCell ref="A156:AF156"/>
    <mergeCell ref="A159:AF159"/>
    <mergeCell ref="A169:AF169"/>
    <mergeCell ref="A175:AF175"/>
    <mergeCell ref="A176:AF176"/>
    <mergeCell ref="AA147:AA148"/>
    <mergeCell ref="AB147:AB148"/>
    <mergeCell ref="AC147:AC148"/>
    <mergeCell ref="AD147:AD148"/>
    <mergeCell ref="AE147:AE148"/>
    <mergeCell ref="AF147:AF148"/>
    <mergeCell ref="U147:U148"/>
    <mergeCell ref="V147:V148"/>
    <mergeCell ref="W147:W148"/>
    <mergeCell ref="X147:X148"/>
    <mergeCell ref="Y147:Y148"/>
    <mergeCell ref="Z147:Z148"/>
    <mergeCell ref="O147:O148"/>
    <mergeCell ref="P147:P148"/>
    <mergeCell ref="Q147:Q148"/>
    <mergeCell ref="R147:R148"/>
    <mergeCell ref="S147:S148"/>
    <mergeCell ref="T147:T148"/>
    <mergeCell ref="I147:I148"/>
    <mergeCell ref="J147:J148"/>
    <mergeCell ref="K147:K148"/>
    <mergeCell ref="L147:L148"/>
    <mergeCell ref="M147:M148"/>
    <mergeCell ref="N147:N148"/>
    <mergeCell ref="A145:AF145"/>
    <mergeCell ref="A146:AF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E117:AE118"/>
    <mergeCell ref="AF117:AF118"/>
    <mergeCell ref="A120:AF120"/>
    <mergeCell ref="A126:AF126"/>
    <mergeCell ref="A129:AF129"/>
    <mergeCell ref="A138:AF138"/>
    <mergeCell ref="Y117:Y118"/>
    <mergeCell ref="Z117:Z118"/>
    <mergeCell ref="AA117:AA118"/>
    <mergeCell ref="AB117:AB118"/>
    <mergeCell ref="AC117:AC118"/>
    <mergeCell ref="AD117:AD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A117:A118"/>
    <mergeCell ref="B117:B118"/>
    <mergeCell ref="C117:C118"/>
    <mergeCell ref="D117:D118"/>
    <mergeCell ref="E117:E118"/>
    <mergeCell ref="F117:F118"/>
    <mergeCell ref="A93:AF93"/>
    <mergeCell ref="A98:AF98"/>
    <mergeCell ref="A101:AF101"/>
    <mergeCell ref="A109:AF109"/>
    <mergeCell ref="A115:AF115"/>
    <mergeCell ref="A116:AF116"/>
    <mergeCell ref="AA90:AA91"/>
    <mergeCell ref="AB90:AB91"/>
    <mergeCell ref="AC90:AC91"/>
    <mergeCell ref="AD90:AD91"/>
    <mergeCell ref="AE90:AE91"/>
    <mergeCell ref="AF90:AF91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A177:A178"/>
    <mergeCell ref="B177:B178"/>
    <mergeCell ref="C177:C178"/>
    <mergeCell ref="D177:D178"/>
    <mergeCell ref="E177:E178"/>
    <mergeCell ref="F177:F178"/>
    <mergeCell ref="A88:AF88"/>
    <mergeCell ref="A90:A91"/>
    <mergeCell ref="B90:B91"/>
    <mergeCell ref="G177:G178"/>
    <mergeCell ref="H177:H178"/>
    <mergeCell ref="I177:I178"/>
    <mergeCell ref="J177:J178"/>
    <mergeCell ref="K177:K178"/>
    <mergeCell ref="L177:L178"/>
    <mergeCell ref="M177:M178"/>
    <mergeCell ref="AE60:AE61"/>
    <mergeCell ref="AF60:AF61"/>
    <mergeCell ref="A63:AF63"/>
    <mergeCell ref="A69:AF69"/>
    <mergeCell ref="A72:AF72"/>
    <mergeCell ref="A81:AF81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V60:V61"/>
    <mergeCell ref="W60:W61"/>
    <mergeCell ref="X60:X61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AF32:AF33"/>
    <mergeCell ref="A35:AF35"/>
    <mergeCell ref="A40:AF40"/>
    <mergeCell ref="A43:AF43"/>
    <mergeCell ref="A52:AF52"/>
    <mergeCell ref="A58:AF58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AF5:AF6"/>
    <mergeCell ref="A8:AF8"/>
    <mergeCell ref="A13:AF13"/>
    <mergeCell ref="A16:AF16"/>
    <mergeCell ref="A24:AF24"/>
    <mergeCell ref="A30:AF30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1:AF2"/>
    <mergeCell ref="A3:AF3"/>
    <mergeCell ref="A4:AF4"/>
    <mergeCell ref="A5:A6"/>
    <mergeCell ref="B5:B6"/>
    <mergeCell ref="C5:C6"/>
    <mergeCell ref="D5:D6"/>
    <mergeCell ref="E5:E6"/>
    <mergeCell ref="F5:F6"/>
    <mergeCell ref="G5:G6"/>
    <mergeCell ref="N177:N178"/>
    <mergeCell ref="O177:O178"/>
    <mergeCell ref="P177:P178"/>
    <mergeCell ref="Q177:Q178"/>
    <mergeCell ref="R177:R178"/>
    <mergeCell ref="S177:S178"/>
    <mergeCell ref="AD177:AD178"/>
    <mergeCell ref="AE177:AE178"/>
    <mergeCell ref="T177:T178"/>
    <mergeCell ref="U177:U178"/>
    <mergeCell ref="V177:V178"/>
    <mergeCell ref="W177:W178"/>
    <mergeCell ref="X177:X178"/>
    <mergeCell ref="Y177:Y178"/>
    <mergeCell ref="AF177:AF178"/>
    <mergeCell ref="A180:AF180"/>
    <mergeCell ref="A185:AF185"/>
    <mergeCell ref="A188:AF188"/>
    <mergeCell ref="A196:AF196"/>
    <mergeCell ref="A202:AF202"/>
    <mergeCell ref="Z177:Z178"/>
    <mergeCell ref="AA177:AA178"/>
    <mergeCell ref="AB177:AB178"/>
    <mergeCell ref="AC177:AC178"/>
    <mergeCell ref="A32:A33"/>
    <mergeCell ref="A203:AF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V204:V205"/>
    <mergeCell ref="W204:W205"/>
    <mergeCell ref="X204:X205"/>
    <mergeCell ref="Y204:Y205"/>
    <mergeCell ref="Z204:Z205"/>
    <mergeCell ref="AA204:AA205"/>
    <mergeCell ref="AB204:AB205"/>
    <mergeCell ref="AC204:AC205"/>
    <mergeCell ref="AD204:AD205"/>
    <mergeCell ref="AE204:AE205"/>
    <mergeCell ref="AF204:AF205"/>
    <mergeCell ref="A207:AF207"/>
    <mergeCell ref="A212:AF212"/>
    <mergeCell ref="A215:AF215"/>
    <mergeCell ref="A223:AF223"/>
    <mergeCell ref="A230:AF230"/>
    <mergeCell ref="A231:AF231"/>
    <mergeCell ref="A232:A233"/>
    <mergeCell ref="B232:B233"/>
    <mergeCell ref="C232:C233"/>
    <mergeCell ref="D232:D233"/>
    <mergeCell ref="E232:E233"/>
    <mergeCell ref="F232:F233"/>
    <mergeCell ref="T232:T233"/>
    <mergeCell ref="U232:U233"/>
    <mergeCell ref="G232:G233"/>
    <mergeCell ref="H232:H233"/>
    <mergeCell ref="I232:I233"/>
    <mergeCell ref="J232:J233"/>
    <mergeCell ref="K232:K233"/>
    <mergeCell ref="L232:L233"/>
    <mergeCell ref="Z232:Z233"/>
    <mergeCell ref="AA232:AA233"/>
    <mergeCell ref="A59:AF59"/>
    <mergeCell ref="M232:M233"/>
    <mergeCell ref="N232:N233"/>
    <mergeCell ref="O232:O233"/>
    <mergeCell ref="P232:P233"/>
    <mergeCell ref="Q232:Q233"/>
    <mergeCell ref="R232:R233"/>
    <mergeCell ref="S232:S233"/>
    <mergeCell ref="AB232:AB233"/>
    <mergeCell ref="AC232:AC233"/>
    <mergeCell ref="AD232:AD233"/>
    <mergeCell ref="AE232:AE233"/>
    <mergeCell ref="AF232:AF233"/>
    <mergeCell ref="A235:AF235"/>
    <mergeCell ref="V232:V233"/>
    <mergeCell ref="W232:W233"/>
    <mergeCell ref="X232:X233"/>
    <mergeCell ref="Y232:Y233"/>
    <mergeCell ref="A241:AF241"/>
    <mergeCell ref="A244:AF244"/>
    <mergeCell ref="A254:AF254"/>
    <mergeCell ref="A260:AF260"/>
    <mergeCell ref="A261:AF261"/>
    <mergeCell ref="A262:A263"/>
    <mergeCell ref="B262:B263"/>
    <mergeCell ref="C262:C263"/>
    <mergeCell ref="D262:D263"/>
    <mergeCell ref="E262:E263"/>
    <mergeCell ref="A89:AF89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Y262:Y263"/>
    <mergeCell ref="Z262:Z263"/>
    <mergeCell ref="AA262:AA263"/>
    <mergeCell ref="AB262:AB263"/>
    <mergeCell ref="AC262:AC263"/>
    <mergeCell ref="AD262:AD263"/>
    <mergeCell ref="AE262:AE263"/>
    <mergeCell ref="AF262:AF263"/>
    <mergeCell ref="A265:AF265"/>
    <mergeCell ref="A271:AF271"/>
    <mergeCell ref="A274:AF274"/>
    <mergeCell ref="A283:AF283"/>
    <mergeCell ref="A289:B290"/>
    <mergeCell ref="C289:C290"/>
    <mergeCell ref="D289:D290"/>
    <mergeCell ref="E289:E290"/>
    <mergeCell ref="F289:F290"/>
    <mergeCell ref="G289:G290"/>
    <mergeCell ref="P289:P290"/>
    <mergeCell ref="Q289:Q290"/>
    <mergeCell ref="R289:R290"/>
    <mergeCell ref="S289:S290"/>
    <mergeCell ref="H289:H290"/>
    <mergeCell ref="I289:I290"/>
    <mergeCell ref="J289:J290"/>
    <mergeCell ref="K289:K290"/>
    <mergeCell ref="L289:L290"/>
    <mergeCell ref="M289:M290"/>
    <mergeCell ref="A31:AF31"/>
    <mergeCell ref="T289:T290"/>
    <mergeCell ref="U289:U290"/>
    <mergeCell ref="V289:V290"/>
    <mergeCell ref="W289:W290"/>
    <mergeCell ref="X289:X290"/>
    <mergeCell ref="Y289:Y290"/>
    <mergeCell ref="Z289:Z290"/>
    <mergeCell ref="AA289:AA290"/>
    <mergeCell ref="AB289:AB290"/>
    <mergeCell ref="A293:B293"/>
    <mergeCell ref="A294:B294"/>
    <mergeCell ref="AC289:AC290"/>
    <mergeCell ref="AD289:AD290"/>
    <mergeCell ref="AE289:AE290"/>
    <mergeCell ref="AF289:AF290"/>
    <mergeCell ref="A291:B291"/>
    <mergeCell ref="A292:B292"/>
    <mergeCell ref="N289:N290"/>
    <mergeCell ref="O289:O290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14" r:id="rId1"/>
  <rowBreaks count="10" manualBreakCount="10">
    <brk id="29" min="2" max="31" man="1"/>
    <brk id="57" min="2" max="31" man="1"/>
    <brk id="87" min="2" max="31" man="1"/>
    <brk id="114" min="2" max="31" man="1"/>
    <brk id="144" min="2" max="31" man="1"/>
    <brk id="174" min="2" max="31" man="1"/>
    <brk id="201" min="2" max="31" man="1"/>
    <brk id="229" min="2" max="31" man="1"/>
    <brk id="259" min="2" max="31" man="1"/>
    <brk id="288" min="2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91"/>
  <sheetViews>
    <sheetView tabSelected="1" view="pageBreakPreview" zoomScale="17" zoomScaleNormal="40" zoomScaleSheetLayoutView="17" zoomScalePageLayoutView="0" workbookViewId="0" topLeftCell="B297">
      <selection activeCell="J222" sqref="J222"/>
    </sheetView>
  </sheetViews>
  <sheetFormatPr defaultColWidth="9.140625" defaultRowHeight="12.75"/>
  <cols>
    <col min="1" max="1" width="18.00390625" style="19" hidden="1" customWidth="1"/>
    <col min="2" max="2" width="134.28125" style="21" customWidth="1"/>
    <col min="3" max="3" width="44.8515625" style="16" customWidth="1"/>
    <col min="4" max="4" width="31.8515625" style="2" customWidth="1"/>
    <col min="5" max="5" width="32.28125" style="2" customWidth="1"/>
    <col min="6" max="6" width="42.8515625" style="2" customWidth="1"/>
    <col min="7" max="7" width="51.140625" style="2" customWidth="1"/>
    <col min="8" max="8" width="59.00390625" style="2" customWidth="1"/>
    <col min="9" max="9" width="38.7109375" style="22" customWidth="1"/>
    <col min="10" max="10" width="136.00390625" style="2" customWidth="1"/>
    <col min="11" max="11" width="48.421875" style="3" customWidth="1"/>
    <col min="12" max="12" width="34.8515625" style="3" customWidth="1"/>
    <col min="13" max="13" width="35.00390625" style="3" customWidth="1"/>
    <col min="14" max="14" width="37.00390625" style="3" customWidth="1"/>
    <col min="15" max="15" width="51.57421875" style="3" customWidth="1"/>
    <col min="16" max="16" width="61.7109375" style="3" customWidth="1"/>
    <col min="17" max="16384" width="9.140625" style="3" customWidth="1"/>
  </cols>
  <sheetData>
    <row r="1" spans="1:16" ht="129" customHeight="1">
      <c r="A1" s="106" t="s">
        <v>30</v>
      </c>
      <c r="B1" s="100" t="s">
        <v>74</v>
      </c>
      <c r="C1" s="100"/>
      <c r="D1" s="100"/>
      <c r="E1" s="100"/>
      <c r="F1" s="100"/>
      <c r="G1" s="100"/>
      <c r="H1" s="100"/>
      <c r="I1" s="100"/>
      <c r="J1" s="100" t="s">
        <v>73</v>
      </c>
      <c r="K1" s="100"/>
      <c r="L1" s="100"/>
      <c r="M1" s="100"/>
      <c r="N1" s="100"/>
      <c r="O1" s="100"/>
      <c r="P1" s="100"/>
    </row>
    <row r="2" spans="1:16" ht="71.25" thickBot="1">
      <c r="A2" s="105"/>
      <c r="B2" s="100" t="s">
        <v>65</v>
      </c>
      <c r="C2" s="102" t="s">
        <v>66</v>
      </c>
      <c r="D2" s="100" t="s">
        <v>24</v>
      </c>
      <c r="E2" s="100"/>
      <c r="F2" s="100"/>
      <c r="G2" s="100" t="s">
        <v>121</v>
      </c>
      <c r="H2" s="100" t="s">
        <v>67</v>
      </c>
      <c r="I2" s="103" t="s">
        <v>100</v>
      </c>
      <c r="J2" s="100" t="s">
        <v>65</v>
      </c>
      <c r="K2" s="102" t="s">
        <v>66</v>
      </c>
      <c r="L2" s="100" t="s">
        <v>24</v>
      </c>
      <c r="M2" s="100"/>
      <c r="N2" s="100"/>
      <c r="O2" s="100" t="s">
        <v>121</v>
      </c>
      <c r="P2" s="100" t="s">
        <v>67</v>
      </c>
    </row>
    <row r="3" spans="1:16" ht="71.25" thickBot="1">
      <c r="A3" s="77"/>
      <c r="B3" s="100"/>
      <c r="C3" s="102"/>
      <c r="D3" s="74" t="s">
        <v>1</v>
      </c>
      <c r="E3" s="74" t="s">
        <v>2</v>
      </c>
      <c r="F3" s="74" t="s">
        <v>3</v>
      </c>
      <c r="G3" s="100"/>
      <c r="H3" s="100"/>
      <c r="I3" s="103"/>
      <c r="J3" s="100"/>
      <c r="K3" s="102"/>
      <c r="L3" s="74" t="s">
        <v>1</v>
      </c>
      <c r="M3" s="74" t="s">
        <v>2</v>
      </c>
      <c r="N3" s="74" t="s">
        <v>3</v>
      </c>
      <c r="O3" s="100"/>
      <c r="P3" s="100"/>
    </row>
    <row r="4" spans="1:16" ht="71.25" thickBot="1">
      <c r="A4" s="77"/>
      <c r="B4" s="87" t="s">
        <v>161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ht="71.25" thickBot="1">
      <c r="A5" s="11"/>
      <c r="B5" s="48" t="s">
        <v>0</v>
      </c>
      <c r="C5" s="74"/>
      <c r="D5" s="74"/>
      <c r="E5" s="74"/>
      <c r="F5" s="74"/>
      <c r="G5" s="74"/>
      <c r="H5" s="74"/>
      <c r="I5" s="74"/>
      <c r="J5" s="37" t="s">
        <v>0</v>
      </c>
      <c r="K5" s="37"/>
      <c r="L5" s="37"/>
      <c r="M5" s="37"/>
      <c r="N5" s="37"/>
      <c r="O5" s="37"/>
      <c r="P5" s="37"/>
    </row>
    <row r="6" spans="1:16" ht="66.75" customHeight="1" thickBot="1">
      <c r="A6" s="12"/>
      <c r="B6" s="100" t="s">
        <v>6</v>
      </c>
      <c r="C6" s="100"/>
      <c r="D6" s="100"/>
      <c r="E6" s="100"/>
      <c r="F6" s="100"/>
      <c r="G6" s="100"/>
      <c r="H6" s="100"/>
      <c r="I6" s="100"/>
      <c r="J6" s="97" t="s">
        <v>6</v>
      </c>
      <c r="K6" s="98"/>
      <c r="L6" s="98"/>
      <c r="M6" s="98"/>
      <c r="N6" s="98"/>
      <c r="O6" s="98"/>
      <c r="P6" s="99"/>
    </row>
    <row r="7" spans="1:16" ht="141.75" thickBot="1">
      <c r="A7" s="13">
        <v>13</v>
      </c>
      <c r="B7" s="38" t="s">
        <v>96</v>
      </c>
      <c r="C7" s="39">
        <v>150</v>
      </c>
      <c r="D7" s="40">
        <v>5.88</v>
      </c>
      <c r="E7" s="40">
        <v>5.01</v>
      </c>
      <c r="F7" s="40">
        <v>23.49</v>
      </c>
      <c r="G7" s="40">
        <v>163</v>
      </c>
      <c r="H7" s="40">
        <v>1.47</v>
      </c>
      <c r="I7" s="41">
        <v>43</v>
      </c>
      <c r="J7" s="38" t="s">
        <v>96</v>
      </c>
      <c r="K7" s="39">
        <v>180</v>
      </c>
      <c r="L7" s="40">
        <v>7.06</v>
      </c>
      <c r="M7" s="40">
        <v>6.01</v>
      </c>
      <c r="N7" s="40">
        <v>28.19</v>
      </c>
      <c r="O7" s="40">
        <v>195.6</v>
      </c>
      <c r="P7" s="40">
        <v>1.76</v>
      </c>
    </row>
    <row r="8" spans="1:16" ht="90" customHeight="1" thickBot="1">
      <c r="A8" s="12">
        <v>16</v>
      </c>
      <c r="B8" s="38" t="s">
        <v>15</v>
      </c>
      <c r="C8" s="39">
        <v>180</v>
      </c>
      <c r="D8" s="40">
        <v>2.64</v>
      </c>
      <c r="E8" s="40">
        <v>2.23</v>
      </c>
      <c r="F8" s="40">
        <v>8.15</v>
      </c>
      <c r="G8" s="40">
        <v>64</v>
      </c>
      <c r="H8" s="42">
        <v>1.1</v>
      </c>
      <c r="I8" s="41">
        <v>15</v>
      </c>
      <c r="J8" s="38" t="s">
        <v>15</v>
      </c>
      <c r="K8" s="39">
        <v>200</v>
      </c>
      <c r="L8" s="40">
        <v>3.99</v>
      </c>
      <c r="M8" s="40">
        <v>3.8</v>
      </c>
      <c r="N8" s="40">
        <v>11.32</v>
      </c>
      <c r="O8" s="40">
        <v>93</v>
      </c>
      <c r="P8" s="42">
        <v>1.69</v>
      </c>
    </row>
    <row r="9" spans="1:16" ht="71.25" thickBot="1">
      <c r="A9" s="12"/>
      <c r="B9" s="38" t="s">
        <v>37</v>
      </c>
      <c r="C9" s="43" t="s">
        <v>159</v>
      </c>
      <c r="D9" s="40">
        <v>1.57</v>
      </c>
      <c r="E9" s="40">
        <v>4.45</v>
      </c>
      <c r="F9" s="40">
        <v>9.92</v>
      </c>
      <c r="G9" s="40">
        <v>86</v>
      </c>
      <c r="H9" s="40">
        <v>0</v>
      </c>
      <c r="I9" s="41">
        <v>16</v>
      </c>
      <c r="J9" s="38" t="s">
        <v>37</v>
      </c>
      <c r="K9" s="43" t="s">
        <v>160</v>
      </c>
      <c r="L9" s="40">
        <v>1.95</v>
      </c>
      <c r="M9" s="40">
        <v>4.49</v>
      </c>
      <c r="N9" s="40">
        <v>12.3</v>
      </c>
      <c r="O9" s="40">
        <v>98</v>
      </c>
      <c r="P9" s="40">
        <v>0</v>
      </c>
    </row>
    <row r="10" spans="1:16" ht="69" customHeight="1" thickBot="1">
      <c r="A10" s="10" t="s">
        <v>50</v>
      </c>
      <c r="B10" s="38" t="s">
        <v>7</v>
      </c>
      <c r="C10" s="39">
        <f>C7+C8+C9</f>
        <v>356</v>
      </c>
      <c r="D10" s="40">
        <f>SUM(D7:D9)</f>
        <v>10.09</v>
      </c>
      <c r="E10" s="40">
        <f>SUM(E7:E9)</f>
        <v>11.690000000000001</v>
      </c>
      <c r="F10" s="40">
        <f>SUM(F7:F9)</f>
        <v>41.56</v>
      </c>
      <c r="G10" s="40">
        <f>SUM(G7:G9)</f>
        <v>313</v>
      </c>
      <c r="H10" s="40">
        <f>SUM(H7:H9)</f>
        <v>2.5700000000000003</v>
      </c>
      <c r="I10" s="41"/>
      <c r="J10" s="38" t="s">
        <v>7</v>
      </c>
      <c r="K10" s="39">
        <f>K7+K8+K9</f>
        <v>411</v>
      </c>
      <c r="L10" s="40">
        <f>SUM(L7:L9)</f>
        <v>13</v>
      </c>
      <c r="M10" s="40">
        <f>SUM(M7:M9)</f>
        <v>14.299999999999999</v>
      </c>
      <c r="N10" s="40">
        <f>SUM(N7:N9)</f>
        <v>51.81</v>
      </c>
      <c r="O10" s="40">
        <f>SUM(O7:O9)</f>
        <v>386.6</v>
      </c>
      <c r="P10" s="40">
        <f>SUM(P7:P9)</f>
        <v>3.45</v>
      </c>
    </row>
    <row r="11" spans="1:16" ht="74.25" customHeight="1" thickBot="1">
      <c r="A11" s="12" t="s">
        <v>33</v>
      </c>
      <c r="B11" s="100" t="s">
        <v>50</v>
      </c>
      <c r="C11" s="100"/>
      <c r="D11" s="100"/>
      <c r="E11" s="100"/>
      <c r="F11" s="100"/>
      <c r="G11" s="100"/>
      <c r="H11" s="100"/>
      <c r="I11" s="100"/>
      <c r="J11" s="97" t="s">
        <v>50</v>
      </c>
      <c r="K11" s="98"/>
      <c r="L11" s="98"/>
      <c r="M11" s="98"/>
      <c r="N11" s="98"/>
      <c r="O11" s="98"/>
      <c r="P11" s="99"/>
    </row>
    <row r="12" spans="1:16" ht="212.25" thickBot="1">
      <c r="A12" s="12"/>
      <c r="B12" s="38" t="s">
        <v>87</v>
      </c>
      <c r="C12" s="43" t="s">
        <v>26</v>
      </c>
      <c r="D12" s="40">
        <v>2.9</v>
      </c>
      <c r="E12" s="40">
        <v>2.5</v>
      </c>
      <c r="F12" s="40">
        <v>4.8</v>
      </c>
      <c r="G12" s="40">
        <v>54</v>
      </c>
      <c r="H12" s="40">
        <v>1.3</v>
      </c>
      <c r="I12" s="41" t="s">
        <v>163</v>
      </c>
      <c r="J12" s="38" t="s">
        <v>87</v>
      </c>
      <c r="K12" s="43" t="s">
        <v>26</v>
      </c>
      <c r="L12" s="40">
        <v>2.9</v>
      </c>
      <c r="M12" s="40">
        <v>2.5</v>
      </c>
      <c r="N12" s="40">
        <v>4.8</v>
      </c>
      <c r="O12" s="40">
        <v>54</v>
      </c>
      <c r="P12" s="40">
        <v>1.3</v>
      </c>
    </row>
    <row r="13" spans="1:16" ht="65.25" customHeight="1" thickBot="1">
      <c r="A13" s="10" t="s">
        <v>9</v>
      </c>
      <c r="B13" s="38" t="s">
        <v>7</v>
      </c>
      <c r="C13" s="39" t="str">
        <f aca="true" t="shared" si="0" ref="C13:H13">C12</f>
        <v>100</v>
      </c>
      <c r="D13" s="40">
        <f t="shared" si="0"/>
        <v>2.9</v>
      </c>
      <c r="E13" s="40">
        <f t="shared" si="0"/>
        <v>2.5</v>
      </c>
      <c r="F13" s="40">
        <f t="shared" si="0"/>
        <v>4.8</v>
      </c>
      <c r="G13" s="40">
        <f t="shared" si="0"/>
        <v>54</v>
      </c>
      <c r="H13" s="40">
        <f t="shared" si="0"/>
        <v>1.3</v>
      </c>
      <c r="I13" s="41"/>
      <c r="J13" s="38" t="s">
        <v>7</v>
      </c>
      <c r="K13" s="39" t="str">
        <f aca="true" t="shared" si="1" ref="K13:P13">K12</f>
        <v>100</v>
      </c>
      <c r="L13" s="40">
        <f t="shared" si="1"/>
        <v>2.9</v>
      </c>
      <c r="M13" s="40">
        <f t="shared" si="1"/>
        <v>2.5</v>
      </c>
      <c r="N13" s="40">
        <f t="shared" si="1"/>
        <v>4.8</v>
      </c>
      <c r="O13" s="40">
        <f t="shared" si="1"/>
        <v>54</v>
      </c>
      <c r="P13" s="40">
        <f t="shared" si="1"/>
        <v>1.3</v>
      </c>
    </row>
    <row r="14" spans="1:16" ht="71.25" thickBot="1">
      <c r="A14" s="12">
        <v>56</v>
      </c>
      <c r="B14" s="100" t="s">
        <v>31</v>
      </c>
      <c r="C14" s="100"/>
      <c r="D14" s="100"/>
      <c r="E14" s="100"/>
      <c r="F14" s="100"/>
      <c r="G14" s="100"/>
      <c r="H14" s="100"/>
      <c r="I14" s="100"/>
      <c r="J14" s="97" t="s">
        <v>31</v>
      </c>
      <c r="K14" s="98"/>
      <c r="L14" s="98"/>
      <c r="M14" s="98"/>
      <c r="N14" s="98"/>
      <c r="O14" s="98"/>
      <c r="P14" s="99"/>
    </row>
    <row r="15" spans="1:16" ht="172.5" customHeight="1" thickBot="1">
      <c r="A15" s="12">
        <v>47</v>
      </c>
      <c r="B15" s="49" t="s">
        <v>84</v>
      </c>
      <c r="C15" s="43" t="s">
        <v>68</v>
      </c>
      <c r="D15" s="40">
        <v>0.32</v>
      </c>
      <c r="E15" s="40">
        <v>0.04</v>
      </c>
      <c r="F15" s="40">
        <v>1</v>
      </c>
      <c r="G15" s="40">
        <v>5.6</v>
      </c>
      <c r="H15" s="40">
        <v>4</v>
      </c>
      <c r="I15" s="41">
        <v>52</v>
      </c>
      <c r="J15" s="49" t="s">
        <v>70</v>
      </c>
      <c r="K15" s="43" t="s">
        <v>149</v>
      </c>
      <c r="L15" s="40">
        <v>0.4</v>
      </c>
      <c r="M15" s="40">
        <v>0.05</v>
      </c>
      <c r="N15" s="40">
        <v>1.25</v>
      </c>
      <c r="O15" s="40">
        <v>7</v>
      </c>
      <c r="P15" s="40">
        <v>5</v>
      </c>
    </row>
    <row r="16" spans="1:16" ht="207" customHeight="1" thickBot="1">
      <c r="A16" s="12">
        <v>19</v>
      </c>
      <c r="B16" s="38" t="s">
        <v>155</v>
      </c>
      <c r="C16" s="43" t="s">
        <v>174</v>
      </c>
      <c r="D16" s="40">
        <v>5.54</v>
      </c>
      <c r="E16" s="40">
        <v>5.44</v>
      </c>
      <c r="F16" s="40">
        <v>11.79</v>
      </c>
      <c r="G16" s="40">
        <v>132</v>
      </c>
      <c r="H16" s="40">
        <v>3.77</v>
      </c>
      <c r="I16" s="41">
        <v>51</v>
      </c>
      <c r="J16" s="38" t="s">
        <v>176</v>
      </c>
      <c r="K16" s="43" t="s">
        <v>175</v>
      </c>
      <c r="L16" s="40">
        <v>6</v>
      </c>
      <c r="M16" s="40">
        <v>5.97</v>
      </c>
      <c r="N16" s="40">
        <v>12.91</v>
      </c>
      <c r="O16" s="40">
        <v>141</v>
      </c>
      <c r="P16" s="40">
        <v>4.15</v>
      </c>
    </row>
    <row r="17" spans="1:16" ht="103.5" customHeight="1" thickBot="1">
      <c r="A17" s="12">
        <v>54</v>
      </c>
      <c r="B17" s="38" t="s">
        <v>95</v>
      </c>
      <c r="C17" s="43" t="s">
        <v>151</v>
      </c>
      <c r="D17" s="40">
        <v>10.25</v>
      </c>
      <c r="E17" s="40">
        <v>10.88</v>
      </c>
      <c r="F17" s="40">
        <v>27.68</v>
      </c>
      <c r="G17" s="40">
        <v>249</v>
      </c>
      <c r="H17" s="40">
        <v>1.65</v>
      </c>
      <c r="I17" s="41">
        <v>40</v>
      </c>
      <c r="J17" s="38" t="s">
        <v>95</v>
      </c>
      <c r="K17" s="43" t="s">
        <v>142</v>
      </c>
      <c r="L17" s="40">
        <v>12.69</v>
      </c>
      <c r="M17" s="40">
        <v>13.93</v>
      </c>
      <c r="N17" s="40">
        <v>43.09</v>
      </c>
      <c r="O17" s="40">
        <v>351</v>
      </c>
      <c r="P17" s="40">
        <v>2.2</v>
      </c>
    </row>
    <row r="18" spans="1:16" ht="147.75" customHeight="1" thickBot="1">
      <c r="A18" s="12" t="s">
        <v>33</v>
      </c>
      <c r="B18" s="38" t="s">
        <v>86</v>
      </c>
      <c r="C18" s="39">
        <v>180</v>
      </c>
      <c r="D18" s="40">
        <v>0.58</v>
      </c>
      <c r="E18" s="40">
        <v>0.24</v>
      </c>
      <c r="F18" s="40">
        <v>12.2</v>
      </c>
      <c r="G18" s="40">
        <v>64</v>
      </c>
      <c r="H18" s="40">
        <v>170</v>
      </c>
      <c r="I18" s="41">
        <v>34</v>
      </c>
      <c r="J18" s="38" t="s">
        <v>86</v>
      </c>
      <c r="K18" s="39">
        <v>200</v>
      </c>
      <c r="L18" s="40">
        <v>0.71</v>
      </c>
      <c r="M18" s="40">
        <v>0.29</v>
      </c>
      <c r="N18" s="40">
        <v>15.13</v>
      </c>
      <c r="O18" s="40">
        <v>80</v>
      </c>
      <c r="P18" s="40">
        <v>210</v>
      </c>
    </row>
    <row r="19" spans="1:16" ht="137.25" customHeight="1" thickBot="1">
      <c r="A19" s="12" t="s">
        <v>33</v>
      </c>
      <c r="B19" s="38" t="s">
        <v>54</v>
      </c>
      <c r="C19" s="39">
        <v>20</v>
      </c>
      <c r="D19" s="40">
        <v>1.6</v>
      </c>
      <c r="E19" s="40">
        <v>0.2</v>
      </c>
      <c r="F19" s="40">
        <v>9.64</v>
      </c>
      <c r="G19" s="40">
        <v>47.2</v>
      </c>
      <c r="H19" s="40">
        <v>0</v>
      </c>
      <c r="I19" s="41" t="s">
        <v>33</v>
      </c>
      <c r="J19" s="38" t="s">
        <v>54</v>
      </c>
      <c r="K19" s="39">
        <v>25</v>
      </c>
      <c r="L19" s="40">
        <v>2</v>
      </c>
      <c r="M19" s="40">
        <v>0.25</v>
      </c>
      <c r="N19" s="40">
        <v>12.05</v>
      </c>
      <c r="O19" s="40">
        <v>59</v>
      </c>
      <c r="P19" s="40">
        <v>0</v>
      </c>
    </row>
    <row r="20" spans="1:16" ht="141.75" thickBot="1">
      <c r="A20" s="13"/>
      <c r="B20" s="38" t="s">
        <v>58</v>
      </c>
      <c r="C20" s="39">
        <v>30</v>
      </c>
      <c r="D20" s="40">
        <v>1.68</v>
      </c>
      <c r="E20" s="40">
        <v>0.36</v>
      </c>
      <c r="F20" s="40">
        <v>14.82</v>
      </c>
      <c r="G20" s="40">
        <v>69.6</v>
      </c>
      <c r="H20" s="40">
        <v>0</v>
      </c>
      <c r="I20" s="41" t="s">
        <v>33</v>
      </c>
      <c r="J20" s="38" t="s">
        <v>58</v>
      </c>
      <c r="K20" s="39">
        <v>35</v>
      </c>
      <c r="L20" s="40">
        <v>1.96</v>
      </c>
      <c r="M20" s="40">
        <v>0.42</v>
      </c>
      <c r="N20" s="40">
        <v>17.29</v>
      </c>
      <c r="O20" s="40">
        <v>81.2</v>
      </c>
      <c r="P20" s="40">
        <v>0</v>
      </c>
    </row>
    <row r="21" spans="1:16" ht="81" customHeight="1" thickBot="1">
      <c r="A21" s="10" t="s">
        <v>78</v>
      </c>
      <c r="B21" s="38" t="s">
        <v>29</v>
      </c>
      <c r="C21" s="39">
        <v>626</v>
      </c>
      <c r="D21" s="40">
        <f>SUM(D15:D20)</f>
        <v>19.97</v>
      </c>
      <c r="E21" s="40">
        <f>SUM(E15:E20)</f>
        <v>17.159999999999997</v>
      </c>
      <c r="F21" s="40">
        <f>SUM(F15:F20)</f>
        <v>77.13</v>
      </c>
      <c r="G21" s="40">
        <f>SUM(G15:G20)</f>
        <v>567.4</v>
      </c>
      <c r="H21" s="40">
        <f>SUM(H15:H20)</f>
        <v>179.42</v>
      </c>
      <c r="I21" s="41"/>
      <c r="J21" s="38" t="s">
        <v>29</v>
      </c>
      <c r="K21" s="39">
        <v>762</v>
      </c>
      <c r="L21" s="40">
        <f>SUM(L15:L20)</f>
        <v>23.76</v>
      </c>
      <c r="M21" s="40">
        <f>SUM(M15:M20)</f>
        <v>20.91</v>
      </c>
      <c r="N21" s="40">
        <f>SUM(N15:N20)</f>
        <v>101.72</v>
      </c>
      <c r="O21" s="40">
        <f>SUM(O15:O20)</f>
        <v>719.2</v>
      </c>
      <c r="P21" s="40">
        <f>SUM(P15:P20)</f>
        <v>221.35</v>
      </c>
    </row>
    <row r="22" spans="1:16" ht="83.25" customHeight="1" thickBot="1">
      <c r="A22" s="12">
        <v>4</v>
      </c>
      <c r="B22" s="100" t="s">
        <v>28</v>
      </c>
      <c r="C22" s="100"/>
      <c r="D22" s="100"/>
      <c r="E22" s="100"/>
      <c r="F22" s="100"/>
      <c r="G22" s="100"/>
      <c r="H22" s="100"/>
      <c r="I22" s="100"/>
      <c r="J22" s="97" t="s">
        <v>28</v>
      </c>
      <c r="K22" s="98"/>
      <c r="L22" s="98"/>
      <c r="M22" s="98"/>
      <c r="N22" s="98"/>
      <c r="O22" s="98"/>
      <c r="P22" s="99"/>
    </row>
    <row r="23" spans="1:16" ht="237.75" customHeight="1" thickBot="1">
      <c r="A23" s="12"/>
      <c r="B23" s="38" t="s">
        <v>143</v>
      </c>
      <c r="C23" s="43" t="s">
        <v>149</v>
      </c>
      <c r="D23" s="40">
        <v>3</v>
      </c>
      <c r="E23" s="40">
        <v>4</v>
      </c>
      <c r="F23" s="40">
        <v>14.5</v>
      </c>
      <c r="G23" s="40">
        <v>118.07</v>
      </c>
      <c r="H23" s="40">
        <v>0.19</v>
      </c>
      <c r="I23" s="41" t="s">
        <v>170</v>
      </c>
      <c r="J23" s="38" t="s">
        <v>143</v>
      </c>
      <c r="K23" s="43" t="s">
        <v>36</v>
      </c>
      <c r="L23" s="40">
        <v>3.6</v>
      </c>
      <c r="M23" s="40">
        <v>4.8</v>
      </c>
      <c r="N23" s="40">
        <v>17.4</v>
      </c>
      <c r="O23" s="40">
        <v>141.68</v>
      </c>
      <c r="P23" s="40">
        <v>0.23</v>
      </c>
    </row>
    <row r="24" spans="1:16" ht="84.75" customHeight="1" thickBot="1">
      <c r="A24" s="12">
        <v>2</v>
      </c>
      <c r="B24" s="38" t="s">
        <v>8</v>
      </c>
      <c r="C24" s="43" t="s">
        <v>64</v>
      </c>
      <c r="D24" s="40">
        <v>0</v>
      </c>
      <c r="E24" s="40">
        <v>0</v>
      </c>
      <c r="F24" s="40">
        <v>4.02</v>
      </c>
      <c r="G24" s="40">
        <v>17</v>
      </c>
      <c r="H24" s="40">
        <v>0</v>
      </c>
      <c r="I24" s="41">
        <v>13</v>
      </c>
      <c r="J24" s="38" t="s">
        <v>8</v>
      </c>
      <c r="K24" s="43" t="s">
        <v>25</v>
      </c>
      <c r="L24" s="40">
        <v>0</v>
      </c>
      <c r="M24" s="40">
        <v>0</v>
      </c>
      <c r="N24" s="40">
        <v>5.02</v>
      </c>
      <c r="O24" s="40">
        <v>21</v>
      </c>
      <c r="P24" s="40">
        <v>0</v>
      </c>
    </row>
    <row r="25" spans="1:16" ht="92.25" customHeight="1" thickBot="1">
      <c r="A25" s="12"/>
      <c r="B25" s="38" t="s">
        <v>29</v>
      </c>
      <c r="C25" s="39">
        <f aca="true" t="shared" si="2" ref="C25:H25">C23+C24</f>
        <v>230</v>
      </c>
      <c r="D25" s="40">
        <f t="shared" si="2"/>
        <v>3</v>
      </c>
      <c r="E25" s="40">
        <f t="shared" si="2"/>
        <v>4</v>
      </c>
      <c r="F25" s="40">
        <f t="shared" si="2"/>
        <v>18.52</v>
      </c>
      <c r="G25" s="40">
        <f t="shared" si="2"/>
        <v>135.07</v>
      </c>
      <c r="H25" s="40">
        <f t="shared" si="2"/>
        <v>0.19</v>
      </c>
      <c r="I25" s="41"/>
      <c r="J25" s="38" t="s">
        <v>29</v>
      </c>
      <c r="K25" s="39">
        <f aca="true" t="shared" si="3" ref="K25:P25">K23+K24</f>
        <v>260</v>
      </c>
      <c r="L25" s="40">
        <f t="shared" si="3"/>
        <v>3.6</v>
      </c>
      <c r="M25" s="40">
        <f t="shared" si="3"/>
        <v>4.8</v>
      </c>
      <c r="N25" s="40">
        <f t="shared" si="3"/>
        <v>22.419999999999998</v>
      </c>
      <c r="O25" s="40">
        <f t="shared" si="3"/>
        <v>162.68</v>
      </c>
      <c r="P25" s="40">
        <f t="shared" si="3"/>
        <v>0.23</v>
      </c>
    </row>
    <row r="26" spans="1:16" ht="65.25" customHeight="1" thickBot="1">
      <c r="A26" s="14"/>
      <c r="B26" s="38"/>
      <c r="C26" s="43"/>
      <c r="D26" s="74" t="s">
        <v>1</v>
      </c>
      <c r="E26" s="74" t="s">
        <v>2</v>
      </c>
      <c r="F26" s="74" t="s">
        <v>3</v>
      </c>
      <c r="G26" s="74" t="s">
        <v>4</v>
      </c>
      <c r="H26" s="74" t="s">
        <v>5</v>
      </c>
      <c r="I26" s="41"/>
      <c r="J26" s="38"/>
      <c r="K26" s="43"/>
      <c r="L26" s="74" t="s">
        <v>1</v>
      </c>
      <c r="M26" s="74" t="s">
        <v>2</v>
      </c>
      <c r="N26" s="74" t="s">
        <v>3</v>
      </c>
      <c r="O26" s="74" t="s">
        <v>4</v>
      </c>
      <c r="P26" s="74" t="s">
        <v>5</v>
      </c>
    </row>
    <row r="27" spans="1:16" ht="71.25" thickBot="1">
      <c r="A27" s="15"/>
      <c r="B27" s="37" t="s">
        <v>11</v>
      </c>
      <c r="C27" s="43"/>
      <c r="D27" s="40">
        <f>SUM(D10+D13+D21+D25)</f>
        <v>35.96</v>
      </c>
      <c r="E27" s="40">
        <f>SUM(E10+E13+E21+E25)</f>
        <v>35.349999999999994</v>
      </c>
      <c r="F27" s="40">
        <f>SUM(F10+F13+F21+F25)</f>
        <v>142.01</v>
      </c>
      <c r="G27" s="40">
        <f>SUM(G10+G13+G21+G25)</f>
        <v>1069.47</v>
      </c>
      <c r="H27" s="40">
        <f>SUM(H10+H13+H21+H25)</f>
        <v>183.48</v>
      </c>
      <c r="I27" s="41"/>
      <c r="J27" s="37" t="s">
        <v>11</v>
      </c>
      <c r="K27" s="43"/>
      <c r="L27" s="40">
        <f>SUM(L10+L13+L21+L25)</f>
        <v>43.260000000000005</v>
      </c>
      <c r="M27" s="40">
        <f>SUM(M10+M13+M21+M25)</f>
        <v>42.50999999999999</v>
      </c>
      <c r="N27" s="40">
        <f>SUM(N10+N13+N21+N25)</f>
        <v>180.74999999999997</v>
      </c>
      <c r="O27" s="40">
        <f>SUM(O10+O13+O21+O25)</f>
        <v>1322.4800000000002</v>
      </c>
      <c r="P27" s="40">
        <f>SUM(P10+P13+P21+P25)</f>
        <v>226.32999999999998</v>
      </c>
    </row>
    <row r="28" spans="1:16" ht="92.25" customHeight="1">
      <c r="A28" s="104" t="s">
        <v>30</v>
      </c>
      <c r="B28" s="37" t="s">
        <v>133</v>
      </c>
      <c r="C28" s="43"/>
      <c r="D28" s="40">
        <v>42</v>
      </c>
      <c r="E28" s="40">
        <v>47</v>
      </c>
      <c r="F28" s="40">
        <v>203</v>
      </c>
      <c r="G28" s="40">
        <v>1400</v>
      </c>
      <c r="H28" s="40">
        <v>45</v>
      </c>
      <c r="I28" s="41"/>
      <c r="J28" s="37" t="s">
        <v>133</v>
      </c>
      <c r="K28" s="43"/>
      <c r="L28" s="40">
        <v>54</v>
      </c>
      <c r="M28" s="40">
        <v>60</v>
      </c>
      <c r="N28" s="40">
        <v>261</v>
      </c>
      <c r="O28" s="40">
        <v>1800</v>
      </c>
      <c r="P28" s="40">
        <v>50</v>
      </c>
    </row>
    <row r="29" spans="1:16" ht="71.25" customHeight="1" thickBot="1">
      <c r="A29" s="105"/>
      <c r="B29" s="48" t="s">
        <v>126</v>
      </c>
      <c r="C29" s="74"/>
      <c r="D29" s="40">
        <f>D27*100/D28</f>
        <v>85.61904761904762</v>
      </c>
      <c r="E29" s="40">
        <f>E27*100/E28</f>
        <v>75.2127659574468</v>
      </c>
      <c r="F29" s="40">
        <f>F27*100/F28</f>
        <v>69.95566502463055</v>
      </c>
      <c r="G29" s="40">
        <f>G27*100/G28</f>
        <v>76.39071428571428</v>
      </c>
      <c r="H29" s="40">
        <f>H27*100/H28</f>
        <v>407.73333333333335</v>
      </c>
      <c r="I29" s="76"/>
      <c r="J29" s="48" t="s">
        <v>126</v>
      </c>
      <c r="K29" s="74"/>
      <c r="L29" s="40">
        <f>L27*100/L28</f>
        <v>80.11111111111113</v>
      </c>
      <c r="M29" s="40">
        <f>M27*100/M28</f>
        <v>70.84999999999998</v>
      </c>
      <c r="N29" s="40">
        <f>N27*100/N28</f>
        <v>69.25287356321837</v>
      </c>
      <c r="O29" s="40">
        <f>O27*100/O28</f>
        <v>73.47111111111113</v>
      </c>
      <c r="P29" s="40">
        <f>P27*100/P28</f>
        <v>452.66</v>
      </c>
    </row>
    <row r="30" spans="1:16" ht="71.25" thickBot="1">
      <c r="A30" s="36"/>
      <c r="B30" s="2" t="s">
        <v>136</v>
      </c>
      <c r="I30" s="15"/>
      <c r="J30" s="2" t="s">
        <v>137</v>
      </c>
      <c r="K30" s="16"/>
      <c r="L30" s="2"/>
      <c r="M30" s="2"/>
      <c r="N30" s="2"/>
      <c r="O30" s="2"/>
      <c r="P30" s="2"/>
    </row>
    <row r="31" spans="1:16" ht="71.25" thickBot="1">
      <c r="A31" s="36"/>
      <c r="B31" s="100" t="s">
        <v>65</v>
      </c>
      <c r="C31" s="102" t="s">
        <v>66</v>
      </c>
      <c r="D31" s="100" t="s">
        <v>24</v>
      </c>
      <c r="E31" s="100"/>
      <c r="F31" s="100"/>
      <c r="G31" s="100" t="s">
        <v>121</v>
      </c>
      <c r="H31" s="100" t="s">
        <v>67</v>
      </c>
      <c r="I31" s="103" t="s">
        <v>100</v>
      </c>
      <c r="J31" s="100" t="s">
        <v>65</v>
      </c>
      <c r="K31" s="102" t="s">
        <v>66</v>
      </c>
      <c r="L31" s="100" t="s">
        <v>24</v>
      </c>
      <c r="M31" s="100"/>
      <c r="N31" s="100"/>
      <c r="O31" s="100" t="s">
        <v>121</v>
      </c>
      <c r="P31" s="100" t="s">
        <v>67</v>
      </c>
    </row>
    <row r="32" spans="1:16" ht="84.75" customHeight="1" thickBot="1">
      <c r="A32" s="12"/>
      <c r="B32" s="100"/>
      <c r="C32" s="102"/>
      <c r="D32" s="74" t="s">
        <v>1</v>
      </c>
      <c r="E32" s="74" t="s">
        <v>2</v>
      </c>
      <c r="F32" s="74" t="s">
        <v>3</v>
      </c>
      <c r="G32" s="100"/>
      <c r="H32" s="100"/>
      <c r="I32" s="103"/>
      <c r="J32" s="100"/>
      <c r="K32" s="102"/>
      <c r="L32" s="74" t="s">
        <v>1</v>
      </c>
      <c r="M32" s="74" t="s">
        <v>2</v>
      </c>
      <c r="N32" s="74" t="s">
        <v>3</v>
      </c>
      <c r="O32" s="100"/>
      <c r="P32" s="100"/>
    </row>
    <row r="33" spans="1:16" ht="85.5" customHeight="1" thickBot="1">
      <c r="A33" s="12">
        <v>15</v>
      </c>
      <c r="B33" s="48" t="s">
        <v>12</v>
      </c>
      <c r="C33" s="74"/>
      <c r="D33" s="74"/>
      <c r="E33" s="74"/>
      <c r="F33" s="74"/>
      <c r="G33" s="74"/>
      <c r="H33" s="74"/>
      <c r="I33" s="74"/>
      <c r="J33" s="37" t="s">
        <v>12</v>
      </c>
      <c r="K33" s="37"/>
      <c r="L33" s="37"/>
      <c r="M33" s="37"/>
      <c r="N33" s="37"/>
      <c r="O33" s="37"/>
      <c r="P33" s="37"/>
    </row>
    <row r="34" spans="1:16" ht="81" customHeight="1" thickBot="1">
      <c r="A34" s="12"/>
      <c r="B34" s="100" t="s">
        <v>6</v>
      </c>
      <c r="C34" s="100"/>
      <c r="D34" s="100"/>
      <c r="E34" s="100"/>
      <c r="F34" s="100"/>
      <c r="G34" s="100"/>
      <c r="H34" s="100"/>
      <c r="I34" s="100"/>
      <c r="J34" s="97" t="s">
        <v>6</v>
      </c>
      <c r="K34" s="98"/>
      <c r="L34" s="98"/>
      <c r="M34" s="98"/>
      <c r="N34" s="98"/>
      <c r="O34" s="98"/>
      <c r="P34" s="99"/>
    </row>
    <row r="35" spans="1:16" ht="212.25" thickBot="1">
      <c r="A35" s="12"/>
      <c r="B35" s="51" t="s">
        <v>91</v>
      </c>
      <c r="C35" s="39">
        <v>150</v>
      </c>
      <c r="D35" s="40">
        <v>5.09</v>
      </c>
      <c r="E35" s="40">
        <v>5.18</v>
      </c>
      <c r="F35" s="40">
        <v>17.53</v>
      </c>
      <c r="G35" s="40">
        <v>138</v>
      </c>
      <c r="H35" s="40">
        <v>1.47</v>
      </c>
      <c r="I35" s="41">
        <v>10</v>
      </c>
      <c r="J35" s="51" t="s">
        <v>91</v>
      </c>
      <c r="K35" s="39">
        <v>180</v>
      </c>
      <c r="L35" s="40">
        <v>6.11</v>
      </c>
      <c r="M35" s="40">
        <v>6.22</v>
      </c>
      <c r="N35" s="40">
        <v>21.04</v>
      </c>
      <c r="O35" s="40">
        <v>165.6</v>
      </c>
      <c r="P35" s="40">
        <v>1.76</v>
      </c>
    </row>
    <row r="36" spans="1:16" ht="141.75" thickBot="1">
      <c r="A36" s="36"/>
      <c r="B36" s="38" t="s">
        <v>62</v>
      </c>
      <c r="C36" s="39">
        <v>180</v>
      </c>
      <c r="D36" s="40">
        <v>2.76</v>
      </c>
      <c r="E36" s="40">
        <v>2.27</v>
      </c>
      <c r="F36" s="40">
        <v>8.82</v>
      </c>
      <c r="G36" s="40">
        <v>64</v>
      </c>
      <c r="H36" s="40">
        <v>1.1</v>
      </c>
      <c r="I36" s="41">
        <v>2</v>
      </c>
      <c r="J36" s="38" t="s">
        <v>62</v>
      </c>
      <c r="K36" s="39">
        <v>200</v>
      </c>
      <c r="L36" s="40">
        <v>4.13</v>
      </c>
      <c r="M36" s="40">
        <v>3.43</v>
      </c>
      <c r="N36" s="40">
        <v>11.41</v>
      </c>
      <c r="O36" s="40">
        <v>92</v>
      </c>
      <c r="P36" s="40">
        <v>1.69</v>
      </c>
    </row>
    <row r="37" spans="1:16" ht="71.25" thickBot="1">
      <c r="A37" s="12"/>
      <c r="B37" s="38" t="s">
        <v>89</v>
      </c>
      <c r="C37" s="43" t="s">
        <v>157</v>
      </c>
      <c r="D37" s="40">
        <v>3.38</v>
      </c>
      <c r="E37" s="40">
        <v>2.52</v>
      </c>
      <c r="F37" s="40">
        <v>9.84</v>
      </c>
      <c r="G37" s="40">
        <v>76</v>
      </c>
      <c r="H37" s="40">
        <v>0.06</v>
      </c>
      <c r="I37" s="41">
        <v>3</v>
      </c>
      <c r="J37" s="38" t="s">
        <v>89</v>
      </c>
      <c r="K37" s="43" t="s">
        <v>158</v>
      </c>
      <c r="L37" s="40">
        <v>4.68</v>
      </c>
      <c r="M37" s="40">
        <v>3.74</v>
      </c>
      <c r="N37" s="40">
        <v>12.3</v>
      </c>
      <c r="O37" s="40">
        <v>103</v>
      </c>
      <c r="P37" s="40">
        <v>0.08</v>
      </c>
    </row>
    <row r="38" spans="1:16" ht="71.25" thickBot="1">
      <c r="A38" s="12"/>
      <c r="B38" s="38" t="s">
        <v>7</v>
      </c>
      <c r="C38" s="39">
        <f aca="true" t="shared" si="4" ref="C38:H38">C35+C36+C37</f>
        <v>358</v>
      </c>
      <c r="D38" s="40">
        <f t="shared" si="4"/>
        <v>11.23</v>
      </c>
      <c r="E38" s="40">
        <f t="shared" si="4"/>
        <v>9.969999999999999</v>
      </c>
      <c r="F38" s="40">
        <f t="shared" si="4"/>
        <v>36.19</v>
      </c>
      <c r="G38" s="40">
        <f t="shared" si="4"/>
        <v>278</v>
      </c>
      <c r="H38" s="40">
        <f t="shared" si="4"/>
        <v>2.6300000000000003</v>
      </c>
      <c r="I38" s="41"/>
      <c r="J38" s="38" t="s">
        <v>7</v>
      </c>
      <c r="K38" s="39">
        <f aca="true" t="shared" si="5" ref="K38:P38">K35+K36+K37</f>
        <v>417</v>
      </c>
      <c r="L38" s="40">
        <f t="shared" si="5"/>
        <v>14.92</v>
      </c>
      <c r="M38" s="40">
        <f t="shared" si="5"/>
        <v>13.39</v>
      </c>
      <c r="N38" s="40">
        <f t="shared" si="5"/>
        <v>44.75</v>
      </c>
      <c r="O38" s="40">
        <f t="shared" si="5"/>
        <v>360.6</v>
      </c>
      <c r="P38" s="40">
        <f t="shared" si="5"/>
        <v>3.5300000000000002</v>
      </c>
    </row>
    <row r="39" spans="1:16" ht="71.25" thickBot="1">
      <c r="A39" s="14"/>
      <c r="B39" s="100" t="s">
        <v>50</v>
      </c>
      <c r="C39" s="100"/>
      <c r="D39" s="100"/>
      <c r="E39" s="100"/>
      <c r="F39" s="100"/>
      <c r="G39" s="100"/>
      <c r="H39" s="100"/>
      <c r="I39" s="100"/>
      <c r="J39" s="97" t="s">
        <v>50</v>
      </c>
      <c r="K39" s="98"/>
      <c r="L39" s="98"/>
      <c r="M39" s="98"/>
      <c r="N39" s="98"/>
      <c r="O39" s="98"/>
      <c r="P39" s="99"/>
    </row>
    <row r="40" spans="1:16" ht="151.5" customHeight="1" thickBot="1">
      <c r="A40" s="13">
        <v>17</v>
      </c>
      <c r="B40" s="38" t="s">
        <v>87</v>
      </c>
      <c r="C40" s="43" t="s">
        <v>26</v>
      </c>
      <c r="D40" s="40">
        <v>2.9</v>
      </c>
      <c r="E40" s="40">
        <v>2.5</v>
      </c>
      <c r="F40" s="40">
        <v>4.8</v>
      </c>
      <c r="G40" s="40">
        <v>54</v>
      </c>
      <c r="H40" s="40">
        <v>1.3</v>
      </c>
      <c r="I40" s="41" t="s">
        <v>163</v>
      </c>
      <c r="J40" s="38" t="s">
        <v>87</v>
      </c>
      <c r="K40" s="43" t="s">
        <v>26</v>
      </c>
      <c r="L40" s="40">
        <v>2.9</v>
      </c>
      <c r="M40" s="40">
        <v>2.5</v>
      </c>
      <c r="N40" s="40">
        <v>4.8</v>
      </c>
      <c r="O40" s="40">
        <v>54</v>
      </c>
      <c r="P40" s="40">
        <v>1.3</v>
      </c>
    </row>
    <row r="41" spans="1:16" ht="84.75" customHeight="1" thickBot="1">
      <c r="A41" s="12">
        <v>34</v>
      </c>
      <c r="B41" s="38" t="s">
        <v>7</v>
      </c>
      <c r="C41" s="39" t="str">
        <f>C40</f>
        <v>100</v>
      </c>
      <c r="D41" s="40">
        <f>SUM(D40:D40)</f>
        <v>2.9</v>
      </c>
      <c r="E41" s="40">
        <f>SUM(E40:E40)</f>
        <v>2.5</v>
      </c>
      <c r="F41" s="40">
        <f>SUM(F40:F40)</f>
        <v>4.8</v>
      </c>
      <c r="G41" s="40">
        <f>SUM(G40:G40)</f>
        <v>54</v>
      </c>
      <c r="H41" s="40">
        <f>SUM(H40:H40)</f>
        <v>1.3</v>
      </c>
      <c r="I41" s="41"/>
      <c r="J41" s="38" t="s">
        <v>7</v>
      </c>
      <c r="K41" s="39" t="str">
        <f>K40</f>
        <v>100</v>
      </c>
      <c r="L41" s="40">
        <f>SUM(L40:L40)</f>
        <v>2.9</v>
      </c>
      <c r="M41" s="40">
        <f>SUM(M40:M40)</f>
        <v>2.5</v>
      </c>
      <c r="N41" s="40">
        <f>SUM(N40:N40)</f>
        <v>4.8</v>
      </c>
      <c r="O41" s="40">
        <f>SUM(O40:O40)</f>
        <v>54</v>
      </c>
      <c r="P41" s="40">
        <f>SUM(P40:P40)</f>
        <v>1.3</v>
      </c>
    </row>
    <row r="42" spans="1:16" ht="74.25" customHeight="1" thickBot="1">
      <c r="A42" s="12"/>
      <c r="B42" s="100" t="s">
        <v>31</v>
      </c>
      <c r="C42" s="100"/>
      <c r="D42" s="100"/>
      <c r="E42" s="100"/>
      <c r="F42" s="100"/>
      <c r="G42" s="100"/>
      <c r="H42" s="100"/>
      <c r="I42" s="100"/>
      <c r="J42" s="97" t="s">
        <v>31</v>
      </c>
      <c r="K42" s="98"/>
      <c r="L42" s="98"/>
      <c r="M42" s="98"/>
      <c r="N42" s="98"/>
      <c r="O42" s="98"/>
      <c r="P42" s="99"/>
    </row>
    <row r="43" spans="1:16" ht="148.5" customHeight="1" thickBot="1">
      <c r="A43" s="12"/>
      <c r="B43" s="38" t="s">
        <v>153</v>
      </c>
      <c r="C43" s="43" t="s">
        <v>68</v>
      </c>
      <c r="D43" s="40">
        <v>1.24</v>
      </c>
      <c r="E43" s="40">
        <v>0.08</v>
      </c>
      <c r="F43" s="40">
        <v>2.6</v>
      </c>
      <c r="G43" s="40">
        <v>16</v>
      </c>
      <c r="H43" s="40">
        <v>4</v>
      </c>
      <c r="I43" s="41">
        <v>36</v>
      </c>
      <c r="J43" s="38" t="s">
        <v>153</v>
      </c>
      <c r="K43" s="43" t="s">
        <v>149</v>
      </c>
      <c r="L43" s="40">
        <v>1.55</v>
      </c>
      <c r="M43" s="40">
        <v>0.1</v>
      </c>
      <c r="N43" s="40">
        <v>3.25</v>
      </c>
      <c r="O43" s="40">
        <v>20</v>
      </c>
      <c r="P43" s="40">
        <v>5</v>
      </c>
    </row>
    <row r="44" spans="1:16" ht="222" customHeight="1" thickBot="1">
      <c r="A44" s="12">
        <v>9</v>
      </c>
      <c r="B44" s="38" t="s">
        <v>38</v>
      </c>
      <c r="C44" s="43" t="s">
        <v>177</v>
      </c>
      <c r="D44" s="40">
        <v>6.26</v>
      </c>
      <c r="E44" s="40">
        <v>5.56</v>
      </c>
      <c r="F44" s="40">
        <v>14.49</v>
      </c>
      <c r="G44" s="40">
        <v>125</v>
      </c>
      <c r="H44" s="40">
        <v>5.44</v>
      </c>
      <c r="I44" s="41">
        <v>25</v>
      </c>
      <c r="J44" s="38" t="s">
        <v>38</v>
      </c>
      <c r="K44" s="43" t="s">
        <v>178</v>
      </c>
      <c r="L44" s="40">
        <v>6.8</v>
      </c>
      <c r="M44" s="40">
        <v>6.15</v>
      </c>
      <c r="N44" s="40">
        <v>16.16</v>
      </c>
      <c r="O44" s="40">
        <v>141</v>
      </c>
      <c r="P44" s="40">
        <v>6.05</v>
      </c>
    </row>
    <row r="45" spans="1:16" ht="147.75" customHeight="1" thickBot="1">
      <c r="A45" s="12" t="s">
        <v>33</v>
      </c>
      <c r="B45" s="38" t="s">
        <v>92</v>
      </c>
      <c r="C45" s="43" t="s">
        <v>36</v>
      </c>
      <c r="D45" s="40">
        <v>5.85</v>
      </c>
      <c r="E45" s="40">
        <v>3.26</v>
      </c>
      <c r="F45" s="40">
        <v>21.23</v>
      </c>
      <c r="G45" s="40">
        <v>85.5</v>
      </c>
      <c r="H45" s="40">
        <v>0.32</v>
      </c>
      <c r="I45" s="41" t="s">
        <v>166</v>
      </c>
      <c r="J45" s="38" t="s">
        <v>92</v>
      </c>
      <c r="K45" s="43" t="s">
        <v>80</v>
      </c>
      <c r="L45" s="40">
        <v>7.8</v>
      </c>
      <c r="M45" s="40">
        <v>4.35</v>
      </c>
      <c r="N45" s="40">
        <v>28.31</v>
      </c>
      <c r="O45" s="40">
        <v>114</v>
      </c>
      <c r="P45" s="40">
        <v>0.43</v>
      </c>
    </row>
    <row r="46" spans="1:16" ht="141" customHeight="1" thickBot="1">
      <c r="A46" s="12" t="s">
        <v>33</v>
      </c>
      <c r="B46" s="38" t="s">
        <v>79</v>
      </c>
      <c r="C46" s="39">
        <v>120</v>
      </c>
      <c r="D46" s="40">
        <v>2.44</v>
      </c>
      <c r="E46" s="40">
        <v>4.2</v>
      </c>
      <c r="F46" s="40">
        <v>14.45</v>
      </c>
      <c r="G46" s="40">
        <v>113.61</v>
      </c>
      <c r="H46" s="40">
        <v>11.52</v>
      </c>
      <c r="I46" s="41">
        <v>8</v>
      </c>
      <c r="J46" s="38" t="s">
        <v>79</v>
      </c>
      <c r="K46" s="39">
        <v>150</v>
      </c>
      <c r="L46" s="40">
        <v>3</v>
      </c>
      <c r="M46" s="40">
        <v>5.31</v>
      </c>
      <c r="N46" s="40">
        <v>18.12</v>
      </c>
      <c r="O46" s="40">
        <v>142.04</v>
      </c>
      <c r="P46" s="40">
        <v>14.42</v>
      </c>
    </row>
    <row r="47" spans="1:16" ht="212.25" thickBot="1">
      <c r="A47" s="14"/>
      <c r="B47" s="38" t="s">
        <v>101</v>
      </c>
      <c r="C47" s="39">
        <v>180</v>
      </c>
      <c r="D47" s="40">
        <v>0.37</v>
      </c>
      <c r="E47" s="40">
        <v>0</v>
      </c>
      <c r="F47" s="40">
        <v>11.57</v>
      </c>
      <c r="G47" s="40">
        <v>50</v>
      </c>
      <c r="H47" s="40">
        <v>0.34</v>
      </c>
      <c r="I47" s="41">
        <v>9</v>
      </c>
      <c r="J47" s="38" t="s">
        <v>101</v>
      </c>
      <c r="K47" s="39">
        <v>200</v>
      </c>
      <c r="L47" s="40">
        <v>0.46</v>
      </c>
      <c r="M47" s="40">
        <v>0</v>
      </c>
      <c r="N47" s="40">
        <v>14.36</v>
      </c>
      <c r="O47" s="40">
        <v>62</v>
      </c>
      <c r="P47" s="40">
        <v>0.42</v>
      </c>
    </row>
    <row r="48" spans="1:16" ht="141.75" thickBot="1">
      <c r="A48" s="36"/>
      <c r="B48" s="38" t="s">
        <v>54</v>
      </c>
      <c r="C48" s="39">
        <v>20</v>
      </c>
      <c r="D48" s="40">
        <v>1.6</v>
      </c>
      <c r="E48" s="40">
        <v>0.2</v>
      </c>
      <c r="F48" s="40">
        <v>9.64</v>
      </c>
      <c r="G48" s="40">
        <v>47.2</v>
      </c>
      <c r="H48" s="40">
        <v>0</v>
      </c>
      <c r="I48" s="41" t="s">
        <v>33</v>
      </c>
      <c r="J48" s="38" t="s">
        <v>54</v>
      </c>
      <c r="K48" s="39">
        <v>25</v>
      </c>
      <c r="L48" s="40">
        <v>2</v>
      </c>
      <c r="M48" s="40">
        <v>0.25</v>
      </c>
      <c r="N48" s="40">
        <v>12.05</v>
      </c>
      <c r="O48" s="40">
        <v>59</v>
      </c>
      <c r="P48" s="40">
        <v>0</v>
      </c>
    </row>
    <row r="49" spans="1:16" ht="136.5" customHeight="1" thickBot="1">
      <c r="A49" s="14"/>
      <c r="B49" s="38" t="s">
        <v>58</v>
      </c>
      <c r="C49" s="39">
        <v>30</v>
      </c>
      <c r="D49" s="40">
        <v>1.68</v>
      </c>
      <c r="E49" s="40">
        <v>0.36</v>
      </c>
      <c r="F49" s="40">
        <v>14.82</v>
      </c>
      <c r="G49" s="40">
        <v>69.6</v>
      </c>
      <c r="H49" s="40">
        <v>0</v>
      </c>
      <c r="I49" s="41" t="s">
        <v>33</v>
      </c>
      <c r="J49" s="38" t="s">
        <v>58</v>
      </c>
      <c r="K49" s="39">
        <v>35</v>
      </c>
      <c r="L49" s="40">
        <v>1.96</v>
      </c>
      <c r="M49" s="40">
        <v>0.42</v>
      </c>
      <c r="N49" s="40">
        <v>17.29</v>
      </c>
      <c r="O49" s="40">
        <v>81.2</v>
      </c>
      <c r="P49" s="40">
        <v>0</v>
      </c>
    </row>
    <row r="50" spans="1:16" ht="83.25" customHeight="1" thickBot="1">
      <c r="A50" s="14"/>
      <c r="B50" s="38" t="s">
        <v>29</v>
      </c>
      <c r="C50" s="39">
        <v>654</v>
      </c>
      <c r="D50" s="40">
        <f>SUM(D43:D49)</f>
        <v>19.44</v>
      </c>
      <c r="E50" s="40">
        <f>SUM(E43:E49)</f>
        <v>13.659999999999997</v>
      </c>
      <c r="F50" s="40">
        <f>SUM(F43:F49)</f>
        <v>88.80000000000001</v>
      </c>
      <c r="G50" s="40">
        <f>SUM(G43:G49)</f>
        <v>506.90999999999997</v>
      </c>
      <c r="H50" s="40">
        <f>SUM(H43:H49)</f>
        <v>21.62</v>
      </c>
      <c r="I50" s="41"/>
      <c r="J50" s="38" t="s">
        <v>29</v>
      </c>
      <c r="K50" s="39">
        <v>772</v>
      </c>
      <c r="L50" s="40">
        <f>SUM(L43:L49)</f>
        <v>23.57</v>
      </c>
      <c r="M50" s="40">
        <f>SUM(M43:M49)</f>
        <v>16.580000000000002</v>
      </c>
      <c r="N50" s="40">
        <f>SUM(N43:N49)</f>
        <v>109.53999999999999</v>
      </c>
      <c r="O50" s="40">
        <f>SUM(O43:O49)</f>
        <v>619.24</v>
      </c>
      <c r="P50" s="40">
        <f>SUM(P43:P49)</f>
        <v>26.32</v>
      </c>
    </row>
    <row r="51" spans="1:16" ht="70.5" customHeight="1" thickBot="1">
      <c r="A51" s="14"/>
      <c r="B51" s="100" t="s">
        <v>28</v>
      </c>
      <c r="C51" s="100"/>
      <c r="D51" s="100"/>
      <c r="E51" s="100"/>
      <c r="F51" s="100"/>
      <c r="G51" s="100"/>
      <c r="H51" s="100"/>
      <c r="I51" s="100"/>
      <c r="J51" s="97" t="s">
        <v>28</v>
      </c>
      <c r="K51" s="98"/>
      <c r="L51" s="98"/>
      <c r="M51" s="98"/>
      <c r="N51" s="98"/>
      <c r="O51" s="98"/>
      <c r="P51" s="99"/>
    </row>
    <row r="52" spans="1:16" ht="71.25" thickBot="1">
      <c r="A52" s="17">
        <v>59</v>
      </c>
      <c r="B52" s="38" t="s">
        <v>8</v>
      </c>
      <c r="C52" s="43" t="s">
        <v>64</v>
      </c>
      <c r="D52" s="40">
        <v>0</v>
      </c>
      <c r="E52" s="40">
        <v>0</v>
      </c>
      <c r="F52" s="40">
        <v>4.02</v>
      </c>
      <c r="G52" s="40">
        <v>17</v>
      </c>
      <c r="H52" s="40">
        <v>0</v>
      </c>
      <c r="I52" s="41">
        <v>13</v>
      </c>
      <c r="J52" s="38" t="s">
        <v>8</v>
      </c>
      <c r="K52" s="43" t="s">
        <v>25</v>
      </c>
      <c r="L52" s="40">
        <v>0</v>
      </c>
      <c r="M52" s="40">
        <v>0</v>
      </c>
      <c r="N52" s="40">
        <v>5.02</v>
      </c>
      <c r="O52" s="40">
        <v>21</v>
      </c>
      <c r="P52" s="40">
        <v>0</v>
      </c>
    </row>
    <row r="53" spans="1:16" ht="198.75" customHeight="1" thickBot="1">
      <c r="A53" s="12"/>
      <c r="B53" s="38" t="s">
        <v>140</v>
      </c>
      <c r="C53" s="43" t="s">
        <v>150</v>
      </c>
      <c r="D53" s="40">
        <v>25.86</v>
      </c>
      <c r="E53" s="40">
        <v>11.69</v>
      </c>
      <c r="F53" s="40">
        <v>18.65</v>
      </c>
      <c r="G53" s="40">
        <v>298</v>
      </c>
      <c r="H53" s="40">
        <v>0.36</v>
      </c>
      <c r="I53" s="41">
        <v>22</v>
      </c>
      <c r="J53" s="38" t="s">
        <v>140</v>
      </c>
      <c r="K53" s="43" t="s">
        <v>151</v>
      </c>
      <c r="L53" s="40">
        <v>31.35</v>
      </c>
      <c r="M53" s="40">
        <v>13.78</v>
      </c>
      <c r="N53" s="40">
        <v>24.52</v>
      </c>
      <c r="O53" s="40">
        <v>361</v>
      </c>
      <c r="P53" s="40">
        <v>0.42</v>
      </c>
    </row>
    <row r="54" spans="1:16" ht="66" customHeight="1" thickBot="1">
      <c r="A54" s="12"/>
      <c r="B54" s="38" t="s">
        <v>7</v>
      </c>
      <c r="C54" s="39">
        <f aca="true" t="shared" si="6" ref="C54:H54">C52+C53</f>
        <v>315</v>
      </c>
      <c r="D54" s="40">
        <f t="shared" si="6"/>
        <v>25.86</v>
      </c>
      <c r="E54" s="40">
        <f t="shared" si="6"/>
        <v>11.69</v>
      </c>
      <c r="F54" s="40">
        <f t="shared" si="6"/>
        <v>22.669999999999998</v>
      </c>
      <c r="G54" s="40">
        <f t="shared" si="6"/>
        <v>315</v>
      </c>
      <c r="H54" s="40">
        <f t="shared" si="6"/>
        <v>0.36</v>
      </c>
      <c r="I54" s="41"/>
      <c r="J54" s="38" t="s">
        <v>7</v>
      </c>
      <c r="K54" s="39">
        <f aca="true" t="shared" si="7" ref="K54:P54">K52+K53</f>
        <v>360</v>
      </c>
      <c r="L54" s="40">
        <f t="shared" si="7"/>
        <v>31.35</v>
      </c>
      <c r="M54" s="40">
        <f t="shared" si="7"/>
        <v>13.78</v>
      </c>
      <c r="N54" s="40">
        <f t="shared" si="7"/>
        <v>29.54</v>
      </c>
      <c r="O54" s="40">
        <f t="shared" si="7"/>
        <v>382</v>
      </c>
      <c r="P54" s="40">
        <f t="shared" si="7"/>
        <v>0.42</v>
      </c>
    </row>
    <row r="55" spans="1:16" s="18" customFormat="1" ht="67.5" customHeight="1" thickBot="1">
      <c r="A55" s="14"/>
      <c r="B55" s="38"/>
      <c r="C55" s="43"/>
      <c r="D55" s="74" t="s">
        <v>1</v>
      </c>
      <c r="E55" s="74" t="s">
        <v>2</v>
      </c>
      <c r="F55" s="74" t="s">
        <v>3</v>
      </c>
      <c r="G55" s="74" t="s">
        <v>4</v>
      </c>
      <c r="H55" s="74" t="s">
        <v>5</v>
      </c>
      <c r="I55" s="41"/>
      <c r="J55" s="38"/>
      <c r="K55" s="43"/>
      <c r="L55" s="74" t="s">
        <v>1</v>
      </c>
      <c r="M55" s="74" t="s">
        <v>2</v>
      </c>
      <c r="N55" s="74" t="s">
        <v>3</v>
      </c>
      <c r="O55" s="74" t="s">
        <v>4</v>
      </c>
      <c r="P55" s="74" t="s">
        <v>5</v>
      </c>
    </row>
    <row r="56" spans="1:16" s="18" customFormat="1" ht="71.25" thickBot="1">
      <c r="A56" s="15"/>
      <c r="B56" s="37" t="s">
        <v>11</v>
      </c>
      <c r="C56" s="43"/>
      <c r="D56" s="40">
        <f>D38+D41+D50+D54</f>
        <v>59.43</v>
      </c>
      <c r="E56" s="40">
        <f>E38+E41+E50+E54</f>
        <v>37.81999999999999</v>
      </c>
      <c r="F56" s="40">
        <f>F38+F41+F50+F54</f>
        <v>152.46</v>
      </c>
      <c r="G56" s="40">
        <f>G38+G41+G50+G54</f>
        <v>1153.9099999999999</v>
      </c>
      <c r="H56" s="40">
        <f>H38+H41+H50+H54</f>
        <v>25.91</v>
      </c>
      <c r="I56" s="41"/>
      <c r="J56" s="37" t="s">
        <v>11</v>
      </c>
      <c r="K56" s="43"/>
      <c r="L56" s="40">
        <f>SUM(L38+L41+L50+L54)</f>
        <v>72.74000000000001</v>
      </c>
      <c r="M56" s="40">
        <f>SUM(M38+M41+M50+M54)</f>
        <v>46.25</v>
      </c>
      <c r="N56" s="40">
        <f>SUM(N38+N41+N50+N54)</f>
        <v>188.62999999999997</v>
      </c>
      <c r="O56" s="40">
        <f>SUM(O38+O41+O50+O54)</f>
        <v>1415.8400000000001</v>
      </c>
      <c r="P56" s="40">
        <f>SUM(P38+P41+P50+P54)</f>
        <v>31.57</v>
      </c>
    </row>
    <row r="57" spans="1:16" ht="56.25" customHeight="1">
      <c r="A57" s="104" t="s">
        <v>30</v>
      </c>
      <c r="B57" s="37" t="s">
        <v>133</v>
      </c>
      <c r="C57" s="43"/>
      <c r="D57" s="40">
        <v>42</v>
      </c>
      <c r="E57" s="40">
        <v>47</v>
      </c>
      <c r="F57" s="40">
        <v>203</v>
      </c>
      <c r="G57" s="40">
        <v>1400</v>
      </c>
      <c r="H57" s="40">
        <v>45</v>
      </c>
      <c r="I57" s="41"/>
      <c r="J57" s="37" t="s">
        <v>133</v>
      </c>
      <c r="K57" s="43"/>
      <c r="L57" s="40">
        <v>54</v>
      </c>
      <c r="M57" s="40">
        <v>60</v>
      </c>
      <c r="N57" s="40">
        <v>261</v>
      </c>
      <c r="O57" s="40">
        <v>1800</v>
      </c>
      <c r="P57" s="40">
        <v>50</v>
      </c>
    </row>
    <row r="58" spans="1:16" ht="71.25" thickBot="1">
      <c r="A58" s="105"/>
      <c r="B58" s="48" t="s">
        <v>126</v>
      </c>
      <c r="C58" s="74"/>
      <c r="D58" s="40">
        <f>D56*100/D57</f>
        <v>141.5</v>
      </c>
      <c r="E58" s="40">
        <f>E56*100/E57</f>
        <v>80.46808510638296</v>
      </c>
      <c r="F58" s="40">
        <f>F56*100/F57</f>
        <v>75.10344827586206</v>
      </c>
      <c r="G58" s="40">
        <f>G56*100/G57</f>
        <v>82.42214285714284</v>
      </c>
      <c r="H58" s="40">
        <f>H56*100/H57</f>
        <v>57.577777777777776</v>
      </c>
      <c r="I58" s="76"/>
      <c r="J58" s="48" t="s">
        <v>126</v>
      </c>
      <c r="K58" s="74"/>
      <c r="L58" s="40">
        <f>L56*100/L57</f>
        <v>134.70370370370372</v>
      </c>
      <c r="M58" s="40">
        <f>M56*100/M57</f>
        <v>77.08333333333333</v>
      </c>
      <c r="N58" s="40">
        <f>N56*100/N57</f>
        <v>72.27203065134098</v>
      </c>
      <c r="O58" s="40">
        <f>O56*100/O57</f>
        <v>78.65777777777778</v>
      </c>
      <c r="P58" s="40">
        <f>P56*100/P57</f>
        <v>63.14</v>
      </c>
    </row>
    <row r="59" spans="1:16" ht="71.25" customHeight="1" thickBot="1">
      <c r="A59" s="35"/>
      <c r="B59" s="2" t="s">
        <v>136</v>
      </c>
      <c r="I59" s="15"/>
      <c r="J59" s="2" t="s">
        <v>137</v>
      </c>
      <c r="K59" s="16"/>
      <c r="L59" s="2"/>
      <c r="M59" s="2"/>
      <c r="N59" s="2"/>
      <c r="O59" s="2"/>
      <c r="P59" s="2"/>
    </row>
    <row r="60" spans="2:16" ht="70.5">
      <c r="B60" s="100" t="s">
        <v>65</v>
      </c>
      <c r="C60" s="102" t="s">
        <v>66</v>
      </c>
      <c r="D60" s="100" t="s">
        <v>24</v>
      </c>
      <c r="E60" s="100"/>
      <c r="F60" s="100"/>
      <c r="G60" s="100" t="s">
        <v>121</v>
      </c>
      <c r="H60" s="100" t="s">
        <v>67</v>
      </c>
      <c r="I60" s="103" t="s">
        <v>100</v>
      </c>
      <c r="J60" s="100" t="s">
        <v>65</v>
      </c>
      <c r="K60" s="102" t="s">
        <v>66</v>
      </c>
      <c r="L60" s="100" t="s">
        <v>24</v>
      </c>
      <c r="M60" s="100"/>
      <c r="N60" s="100"/>
      <c r="O60" s="100" t="s">
        <v>121</v>
      </c>
      <c r="P60" s="100" t="s">
        <v>67</v>
      </c>
    </row>
    <row r="61" spans="2:16" ht="70.5">
      <c r="B61" s="100"/>
      <c r="C61" s="102"/>
      <c r="D61" s="74" t="s">
        <v>1</v>
      </c>
      <c r="E61" s="74" t="s">
        <v>2</v>
      </c>
      <c r="F61" s="74" t="s">
        <v>3</v>
      </c>
      <c r="G61" s="100"/>
      <c r="H61" s="100"/>
      <c r="I61" s="103"/>
      <c r="J61" s="100"/>
      <c r="K61" s="102"/>
      <c r="L61" s="74" t="s">
        <v>1</v>
      </c>
      <c r="M61" s="74" t="s">
        <v>2</v>
      </c>
      <c r="N61" s="74" t="s">
        <v>3</v>
      </c>
      <c r="O61" s="100"/>
      <c r="P61" s="100"/>
    </row>
    <row r="62" spans="2:16" ht="70.5">
      <c r="B62" s="48" t="s">
        <v>13</v>
      </c>
      <c r="C62" s="74"/>
      <c r="D62" s="74"/>
      <c r="E62" s="74"/>
      <c r="F62" s="74"/>
      <c r="G62" s="74"/>
      <c r="H62" s="74"/>
      <c r="I62" s="74"/>
      <c r="J62" s="37" t="s">
        <v>13</v>
      </c>
      <c r="K62" s="37"/>
      <c r="L62" s="37"/>
      <c r="M62" s="37"/>
      <c r="N62" s="37"/>
      <c r="O62" s="37"/>
      <c r="P62" s="37"/>
    </row>
    <row r="63" spans="2:16" ht="70.5">
      <c r="B63" s="100" t="s">
        <v>6</v>
      </c>
      <c r="C63" s="100"/>
      <c r="D63" s="100"/>
      <c r="E63" s="100"/>
      <c r="F63" s="100"/>
      <c r="G63" s="100"/>
      <c r="H63" s="100"/>
      <c r="I63" s="100"/>
      <c r="J63" s="97" t="s">
        <v>6</v>
      </c>
      <c r="K63" s="98"/>
      <c r="L63" s="98"/>
      <c r="M63" s="98"/>
      <c r="N63" s="98"/>
      <c r="O63" s="98"/>
      <c r="P63" s="99"/>
    </row>
    <row r="64" spans="2:16" ht="70.5">
      <c r="B64" s="44" t="s">
        <v>94</v>
      </c>
      <c r="C64" s="52">
        <v>150</v>
      </c>
      <c r="D64" s="46">
        <v>12.99</v>
      </c>
      <c r="E64" s="46">
        <v>17.15</v>
      </c>
      <c r="F64" s="46">
        <v>36.32</v>
      </c>
      <c r="G64" s="46">
        <v>368</v>
      </c>
      <c r="H64" s="46">
        <v>1.49</v>
      </c>
      <c r="I64" s="47">
        <v>35</v>
      </c>
      <c r="J64" s="44" t="s">
        <v>94</v>
      </c>
      <c r="K64" s="52">
        <v>150</v>
      </c>
      <c r="L64" s="46">
        <v>12.99</v>
      </c>
      <c r="M64" s="46">
        <v>17.15</v>
      </c>
      <c r="N64" s="46">
        <v>36.32</v>
      </c>
      <c r="O64" s="46">
        <v>368</v>
      </c>
      <c r="P64" s="46">
        <v>1.49</v>
      </c>
    </row>
    <row r="65" spans="1:16" ht="211.5">
      <c r="A65" s="3"/>
      <c r="B65" s="38" t="s">
        <v>154</v>
      </c>
      <c r="C65" s="43" t="s">
        <v>68</v>
      </c>
      <c r="D65" s="40">
        <v>0.88</v>
      </c>
      <c r="E65" s="40">
        <v>0.16</v>
      </c>
      <c r="F65" s="40">
        <v>4.48</v>
      </c>
      <c r="G65" s="40">
        <v>23.33</v>
      </c>
      <c r="H65" s="40">
        <v>1.92</v>
      </c>
      <c r="I65" s="41">
        <v>36</v>
      </c>
      <c r="J65" s="38" t="s">
        <v>154</v>
      </c>
      <c r="K65" s="43" t="s">
        <v>149</v>
      </c>
      <c r="L65" s="40">
        <v>1.1</v>
      </c>
      <c r="M65" s="40">
        <v>0.2</v>
      </c>
      <c r="N65" s="40">
        <v>5.6</v>
      </c>
      <c r="O65" s="40">
        <v>29.16</v>
      </c>
      <c r="P65" s="40">
        <v>2.4</v>
      </c>
    </row>
    <row r="66" spans="1:16" ht="70.5">
      <c r="A66" s="3"/>
      <c r="B66" s="38" t="s">
        <v>15</v>
      </c>
      <c r="C66" s="39">
        <v>180</v>
      </c>
      <c r="D66" s="40">
        <v>2.64</v>
      </c>
      <c r="E66" s="40">
        <v>2.23</v>
      </c>
      <c r="F66" s="40">
        <v>8.15</v>
      </c>
      <c r="G66" s="40">
        <v>64</v>
      </c>
      <c r="H66" s="42">
        <v>1.1</v>
      </c>
      <c r="I66" s="41">
        <v>15</v>
      </c>
      <c r="J66" s="38" t="s">
        <v>15</v>
      </c>
      <c r="K66" s="39">
        <v>200</v>
      </c>
      <c r="L66" s="40">
        <v>3.99</v>
      </c>
      <c r="M66" s="40">
        <v>3.8</v>
      </c>
      <c r="N66" s="40">
        <v>11.32</v>
      </c>
      <c r="O66" s="40">
        <v>93</v>
      </c>
      <c r="P66" s="42">
        <v>1.69</v>
      </c>
    </row>
    <row r="67" spans="1:16" ht="141">
      <c r="A67" s="3"/>
      <c r="B67" s="38" t="s">
        <v>54</v>
      </c>
      <c r="C67" s="39">
        <v>15</v>
      </c>
      <c r="D67" s="40">
        <v>1.2</v>
      </c>
      <c r="E67" s="40">
        <v>0.15</v>
      </c>
      <c r="F67" s="40">
        <v>7.23</v>
      </c>
      <c r="G67" s="40">
        <v>35.4</v>
      </c>
      <c r="H67" s="40">
        <v>0</v>
      </c>
      <c r="I67" s="41" t="s">
        <v>33</v>
      </c>
      <c r="J67" s="38" t="s">
        <v>54</v>
      </c>
      <c r="K67" s="39">
        <v>25</v>
      </c>
      <c r="L67" s="40">
        <v>2</v>
      </c>
      <c r="M67" s="40">
        <v>0.25</v>
      </c>
      <c r="N67" s="40">
        <v>12.05</v>
      </c>
      <c r="O67" s="40">
        <v>59</v>
      </c>
      <c r="P67" s="40">
        <v>0</v>
      </c>
    </row>
    <row r="68" spans="1:16" ht="70.5">
      <c r="A68" s="3"/>
      <c r="B68" s="38" t="s">
        <v>7</v>
      </c>
      <c r="C68" s="39">
        <f aca="true" t="shared" si="8" ref="C68:H68">C64+C65+C66+C67</f>
        <v>385</v>
      </c>
      <c r="D68" s="40">
        <f t="shared" si="8"/>
        <v>17.71</v>
      </c>
      <c r="E68" s="40">
        <f t="shared" si="8"/>
        <v>19.689999999999998</v>
      </c>
      <c r="F68" s="40">
        <f t="shared" si="8"/>
        <v>56.17999999999999</v>
      </c>
      <c r="G68" s="40">
        <f t="shared" si="8"/>
        <v>490.72999999999996</v>
      </c>
      <c r="H68" s="40">
        <f t="shared" si="8"/>
        <v>4.51</v>
      </c>
      <c r="I68" s="41"/>
      <c r="J68" s="38" t="s">
        <v>7</v>
      </c>
      <c r="K68" s="39">
        <f aca="true" t="shared" si="9" ref="K68:P68">K64+K65+K66+K67</f>
        <v>425</v>
      </c>
      <c r="L68" s="40">
        <f t="shared" si="9"/>
        <v>20.08</v>
      </c>
      <c r="M68" s="40">
        <f t="shared" si="9"/>
        <v>21.4</v>
      </c>
      <c r="N68" s="40">
        <f t="shared" si="9"/>
        <v>65.29</v>
      </c>
      <c r="O68" s="40">
        <f t="shared" si="9"/>
        <v>549.1600000000001</v>
      </c>
      <c r="P68" s="40">
        <f t="shared" si="9"/>
        <v>5.58</v>
      </c>
    </row>
    <row r="69" spans="1:16" ht="70.5">
      <c r="A69" s="3"/>
      <c r="B69" s="100" t="s">
        <v>50</v>
      </c>
      <c r="C69" s="100"/>
      <c r="D69" s="100"/>
      <c r="E69" s="100"/>
      <c r="F69" s="100"/>
      <c r="G69" s="100"/>
      <c r="H69" s="100"/>
      <c r="I69" s="100"/>
      <c r="J69" s="97" t="s">
        <v>50</v>
      </c>
      <c r="K69" s="98"/>
      <c r="L69" s="98"/>
      <c r="M69" s="98"/>
      <c r="N69" s="98"/>
      <c r="O69" s="98"/>
      <c r="P69" s="99"/>
    </row>
    <row r="70" spans="1:16" ht="141">
      <c r="A70" s="3"/>
      <c r="B70" s="38" t="s">
        <v>72</v>
      </c>
      <c r="C70" s="43" t="s">
        <v>129</v>
      </c>
      <c r="D70" s="40">
        <v>0.38</v>
      </c>
      <c r="E70" s="40">
        <v>0.21</v>
      </c>
      <c r="F70" s="40">
        <v>19.21</v>
      </c>
      <c r="G70" s="40">
        <v>87.4</v>
      </c>
      <c r="H70" s="40">
        <v>3.8</v>
      </c>
      <c r="I70" s="41" t="s">
        <v>33</v>
      </c>
      <c r="J70" s="38" t="s">
        <v>72</v>
      </c>
      <c r="K70" s="43" t="s">
        <v>129</v>
      </c>
      <c r="L70" s="40">
        <v>0.38</v>
      </c>
      <c r="M70" s="40">
        <v>0.21</v>
      </c>
      <c r="N70" s="40">
        <v>19.21</v>
      </c>
      <c r="O70" s="40">
        <v>87.4</v>
      </c>
      <c r="P70" s="40">
        <v>3.8</v>
      </c>
    </row>
    <row r="71" spans="1:16" ht="70.5">
      <c r="A71" s="3"/>
      <c r="B71" s="38" t="s">
        <v>7</v>
      </c>
      <c r="C71" s="39" t="str">
        <f aca="true" t="shared" si="10" ref="C71:H71">C70</f>
        <v>190</v>
      </c>
      <c r="D71" s="40">
        <f t="shared" si="10"/>
        <v>0.38</v>
      </c>
      <c r="E71" s="40">
        <f t="shared" si="10"/>
        <v>0.21</v>
      </c>
      <c r="F71" s="40">
        <f t="shared" si="10"/>
        <v>19.21</v>
      </c>
      <c r="G71" s="40">
        <f t="shared" si="10"/>
        <v>87.4</v>
      </c>
      <c r="H71" s="40">
        <f t="shared" si="10"/>
        <v>3.8</v>
      </c>
      <c r="I71" s="41"/>
      <c r="J71" s="38" t="s">
        <v>7</v>
      </c>
      <c r="K71" s="39" t="str">
        <f aca="true" t="shared" si="11" ref="K71:P71">K70</f>
        <v>190</v>
      </c>
      <c r="L71" s="40">
        <f t="shared" si="11"/>
        <v>0.38</v>
      </c>
      <c r="M71" s="40">
        <f t="shared" si="11"/>
        <v>0.21</v>
      </c>
      <c r="N71" s="40">
        <f t="shared" si="11"/>
        <v>19.21</v>
      </c>
      <c r="O71" s="40">
        <f t="shared" si="11"/>
        <v>87.4</v>
      </c>
      <c r="P71" s="40">
        <f t="shared" si="11"/>
        <v>3.8</v>
      </c>
    </row>
    <row r="72" spans="1:16" ht="70.5">
      <c r="A72" s="3"/>
      <c r="B72" s="100" t="s">
        <v>31</v>
      </c>
      <c r="C72" s="100"/>
      <c r="D72" s="100"/>
      <c r="E72" s="100"/>
      <c r="F72" s="100"/>
      <c r="G72" s="100"/>
      <c r="H72" s="100"/>
      <c r="I72" s="100"/>
      <c r="J72" s="97" t="s">
        <v>31</v>
      </c>
      <c r="K72" s="98"/>
      <c r="L72" s="98"/>
      <c r="M72" s="98"/>
      <c r="N72" s="98"/>
      <c r="O72" s="98"/>
      <c r="P72" s="99"/>
    </row>
    <row r="73" spans="1:16" ht="211.5">
      <c r="A73" s="3"/>
      <c r="B73" s="44" t="s">
        <v>139</v>
      </c>
      <c r="C73" s="45" t="s">
        <v>68</v>
      </c>
      <c r="D73" s="46">
        <v>0.48</v>
      </c>
      <c r="E73" s="46">
        <v>1.89</v>
      </c>
      <c r="F73" s="46">
        <v>3.09</v>
      </c>
      <c r="G73" s="46">
        <v>31.2</v>
      </c>
      <c r="H73" s="46">
        <v>3.84</v>
      </c>
      <c r="I73" s="47">
        <v>18</v>
      </c>
      <c r="J73" s="44" t="s">
        <v>139</v>
      </c>
      <c r="K73" s="45" t="s">
        <v>149</v>
      </c>
      <c r="L73" s="46">
        <v>0.6</v>
      </c>
      <c r="M73" s="46">
        <v>2.36</v>
      </c>
      <c r="N73" s="46">
        <v>3.86</v>
      </c>
      <c r="O73" s="46">
        <v>39</v>
      </c>
      <c r="P73" s="46">
        <v>4.8</v>
      </c>
    </row>
    <row r="74" spans="1:16" ht="211.5">
      <c r="A74" s="3"/>
      <c r="B74" s="38" t="s">
        <v>179</v>
      </c>
      <c r="C74" s="43" t="s">
        <v>177</v>
      </c>
      <c r="D74" s="40">
        <v>6.17</v>
      </c>
      <c r="E74" s="40">
        <v>5.55</v>
      </c>
      <c r="F74" s="40">
        <v>8.82</v>
      </c>
      <c r="G74" s="40">
        <v>116</v>
      </c>
      <c r="H74" s="40">
        <v>8.75</v>
      </c>
      <c r="I74" s="41">
        <v>48</v>
      </c>
      <c r="J74" s="38" t="s">
        <v>179</v>
      </c>
      <c r="K74" s="43" t="s">
        <v>178</v>
      </c>
      <c r="L74" s="40">
        <v>6.7</v>
      </c>
      <c r="M74" s="40">
        <v>6.15</v>
      </c>
      <c r="N74" s="40">
        <v>10</v>
      </c>
      <c r="O74" s="40">
        <v>130</v>
      </c>
      <c r="P74" s="40">
        <v>9.63</v>
      </c>
    </row>
    <row r="75" spans="1:16" ht="70.5">
      <c r="A75" s="3"/>
      <c r="B75" s="44" t="s">
        <v>93</v>
      </c>
      <c r="C75" s="52">
        <v>60</v>
      </c>
      <c r="D75" s="46">
        <v>5.12</v>
      </c>
      <c r="E75" s="46">
        <v>7.67</v>
      </c>
      <c r="F75" s="46">
        <v>2.06</v>
      </c>
      <c r="G75" s="46">
        <v>98.25</v>
      </c>
      <c r="H75" s="46">
        <v>0.25</v>
      </c>
      <c r="I75" s="47">
        <v>33</v>
      </c>
      <c r="J75" s="44" t="s">
        <v>93</v>
      </c>
      <c r="K75" s="52">
        <v>70</v>
      </c>
      <c r="L75" s="46">
        <v>5.98</v>
      </c>
      <c r="M75" s="46">
        <v>8.94</v>
      </c>
      <c r="N75" s="46">
        <v>2.4</v>
      </c>
      <c r="O75" s="46">
        <v>114.63</v>
      </c>
      <c r="P75" s="46">
        <v>0.32</v>
      </c>
    </row>
    <row r="76" spans="1:16" ht="141">
      <c r="A76" s="3"/>
      <c r="B76" s="38" t="s">
        <v>132</v>
      </c>
      <c r="C76" s="39">
        <v>110</v>
      </c>
      <c r="D76" s="53">
        <v>3.59</v>
      </c>
      <c r="E76" s="53">
        <v>2.48</v>
      </c>
      <c r="F76" s="53">
        <v>19.95</v>
      </c>
      <c r="G76" s="53">
        <v>112</v>
      </c>
      <c r="H76" s="53">
        <v>4.9</v>
      </c>
      <c r="I76" s="41">
        <v>26</v>
      </c>
      <c r="J76" s="38" t="s">
        <v>132</v>
      </c>
      <c r="K76" s="39">
        <v>150</v>
      </c>
      <c r="L76" s="53">
        <v>5.08</v>
      </c>
      <c r="M76" s="53">
        <v>3.37</v>
      </c>
      <c r="N76" s="53">
        <v>28.84</v>
      </c>
      <c r="O76" s="53">
        <v>161</v>
      </c>
      <c r="P76" s="53">
        <v>4.9</v>
      </c>
    </row>
    <row r="77" spans="1:16" ht="70.5">
      <c r="A77" s="3"/>
      <c r="B77" s="38" t="s">
        <v>124</v>
      </c>
      <c r="C77" s="39">
        <v>160</v>
      </c>
      <c r="D77" s="40">
        <v>0.16</v>
      </c>
      <c r="E77" s="40">
        <v>0.06</v>
      </c>
      <c r="F77" s="40">
        <v>11.05</v>
      </c>
      <c r="G77" s="40">
        <v>48</v>
      </c>
      <c r="H77" s="40">
        <v>30</v>
      </c>
      <c r="I77" s="41">
        <v>20</v>
      </c>
      <c r="J77" s="38" t="s">
        <v>124</v>
      </c>
      <c r="K77" s="39">
        <v>200</v>
      </c>
      <c r="L77" s="40">
        <v>0.21</v>
      </c>
      <c r="M77" s="40">
        <v>0.08</v>
      </c>
      <c r="N77" s="40">
        <v>15.4</v>
      </c>
      <c r="O77" s="40">
        <v>66</v>
      </c>
      <c r="P77" s="40">
        <v>40</v>
      </c>
    </row>
    <row r="78" spans="1:16" ht="141">
      <c r="A78" s="3"/>
      <c r="B78" s="38" t="s">
        <v>54</v>
      </c>
      <c r="C78" s="39">
        <v>20</v>
      </c>
      <c r="D78" s="40">
        <v>1.6</v>
      </c>
      <c r="E78" s="40">
        <v>0.2</v>
      </c>
      <c r="F78" s="40">
        <v>9.64</v>
      </c>
      <c r="G78" s="40">
        <v>47.2</v>
      </c>
      <c r="H78" s="40">
        <v>0</v>
      </c>
      <c r="I78" s="41" t="s">
        <v>33</v>
      </c>
      <c r="J78" s="38" t="s">
        <v>54</v>
      </c>
      <c r="K78" s="39">
        <v>25</v>
      </c>
      <c r="L78" s="40">
        <v>2</v>
      </c>
      <c r="M78" s="40">
        <v>0.25</v>
      </c>
      <c r="N78" s="40">
        <v>12.05</v>
      </c>
      <c r="O78" s="40">
        <v>59</v>
      </c>
      <c r="P78" s="40">
        <v>0</v>
      </c>
    </row>
    <row r="79" spans="1:16" ht="141">
      <c r="A79" s="3"/>
      <c r="B79" s="38" t="s">
        <v>58</v>
      </c>
      <c r="C79" s="39">
        <v>30</v>
      </c>
      <c r="D79" s="40">
        <v>1.68</v>
      </c>
      <c r="E79" s="40">
        <v>0.36</v>
      </c>
      <c r="F79" s="40">
        <v>14.82</v>
      </c>
      <c r="G79" s="40">
        <v>69.6</v>
      </c>
      <c r="H79" s="40">
        <v>0</v>
      </c>
      <c r="I79" s="41" t="s">
        <v>33</v>
      </c>
      <c r="J79" s="38" t="s">
        <v>58</v>
      </c>
      <c r="K79" s="39">
        <v>35</v>
      </c>
      <c r="L79" s="40">
        <v>1.96</v>
      </c>
      <c r="M79" s="40">
        <v>0.42</v>
      </c>
      <c r="N79" s="40">
        <v>17.29</v>
      </c>
      <c r="O79" s="40">
        <v>81.2</v>
      </c>
      <c r="P79" s="40">
        <v>0</v>
      </c>
    </row>
    <row r="80" spans="1:16" ht="70.5">
      <c r="A80" s="3"/>
      <c r="B80" s="38" t="s">
        <v>29</v>
      </c>
      <c r="C80" s="39">
        <v>624</v>
      </c>
      <c r="D80" s="40">
        <f>D73+D74+D75+D76+D77+D78+D79</f>
        <v>18.8</v>
      </c>
      <c r="E80" s="40">
        <f>E73+E74+E75+E76+E77+E78+E79</f>
        <v>18.209999999999997</v>
      </c>
      <c r="F80" s="40">
        <f>F73+F74+F75+F76+F77+F78+F79</f>
        <v>69.43</v>
      </c>
      <c r="G80" s="40">
        <f>G73+G74+G75+G76+G77+G78+G79</f>
        <v>522.25</v>
      </c>
      <c r="H80" s="40">
        <f>H73+H74+H75+H76+H77+H78+H79</f>
        <v>47.74</v>
      </c>
      <c r="I80" s="41"/>
      <c r="J80" s="38" t="s">
        <v>29</v>
      </c>
      <c r="K80" s="39">
        <v>772</v>
      </c>
      <c r="L80" s="40">
        <f>L73+L74+L75+L76+L77+L78+L79</f>
        <v>22.53</v>
      </c>
      <c r="M80" s="40">
        <f>M73+M74+M75+M76+M77+M78+M79</f>
        <v>21.57</v>
      </c>
      <c r="N80" s="40">
        <f>N73+N74+N75+N76+N77+N78+N79</f>
        <v>89.84</v>
      </c>
      <c r="O80" s="40">
        <f>O73+O74+O75+O76+O77+O78+O79</f>
        <v>650.83</v>
      </c>
      <c r="P80" s="40">
        <f>P73+P74+P75+P76+P77+P78+P79</f>
        <v>59.65</v>
      </c>
    </row>
    <row r="81" spans="1:16" ht="70.5">
      <c r="A81" s="3"/>
      <c r="B81" s="100" t="s">
        <v>28</v>
      </c>
      <c r="C81" s="100"/>
      <c r="D81" s="100"/>
      <c r="E81" s="100"/>
      <c r="F81" s="100"/>
      <c r="G81" s="100"/>
      <c r="H81" s="100"/>
      <c r="I81" s="100"/>
      <c r="J81" s="97" t="s">
        <v>28</v>
      </c>
      <c r="K81" s="98"/>
      <c r="L81" s="98"/>
      <c r="M81" s="98"/>
      <c r="N81" s="98"/>
      <c r="O81" s="98"/>
      <c r="P81" s="99"/>
    </row>
    <row r="82" spans="1:16" ht="211.5">
      <c r="A82" s="3"/>
      <c r="B82" s="44" t="s">
        <v>135</v>
      </c>
      <c r="C82" s="45" t="s">
        <v>148</v>
      </c>
      <c r="D82" s="46">
        <v>0.9</v>
      </c>
      <c r="E82" s="46">
        <v>1.2</v>
      </c>
      <c r="F82" s="46">
        <v>6.52</v>
      </c>
      <c r="G82" s="46">
        <v>76.36</v>
      </c>
      <c r="H82" s="46">
        <v>0</v>
      </c>
      <c r="I82" s="47" t="s">
        <v>33</v>
      </c>
      <c r="J82" s="44" t="s">
        <v>135</v>
      </c>
      <c r="K82" s="45" t="s">
        <v>149</v>
      </c>
      <c r="L82" s="46">
        <v>1.5</v>
      </c>
      <c r="M82" s="46">
        <v>2</v>
      </c>
      <c r="N82" s="46">
        <v>10.9</v>
      </c>
      <c r="O82" s="46">
        <v>127.25</v>
      </c>
      <c r="P82" s="46">
        <v>0</v>
      </c>
    </row>
    <row r="83" spans="1:16" ht="70.5">
      <c r="A83" s="3"/>
      <c r="B83" s="38" t="s">
        <v>99</v>
      </c>
      <c r="C83" s="43" t="s">
        <v>151</v>
      </c>
      <c r="D83" s="40">
        <v>0.64</v>
      </c>
      <c r="E83" s="40">
        <v>0.64</v>
      </c>
      <c r="F83" s="40">
        <v>15.72</v>
      </c>
      <c r="G83" s="40">
        <v>75.48</v>
      </c>
      <c r="H83" s="40">
        <v>16.04</v>
      </c>
      <c r="I83" s="41">
        <v>17</v>
      </c>
      <c r="J83" s="38" t="s">
        <v>99</v>
      </c>
      <c r="K83" s="43" t="s">
        <v>151</v>
      </c>
      <c r="L83" s="40">
        <v>0.64</v>
      </c>
      <c r="M83" s="40">
        <v>0.64</v>
      </c>
      <c r="N83" s="40">
        <v>15.72</v>
      </c>
      <c r="O83" s="40">
        <v>75.48</v>
      </c>
      <c r="P83" s="40">
        <v>16.04</v>
      </c>
    </row>
    <row r="84" spans="1:16" ht="70.5">
      <c r="A84" s="3"/>
      <c r="B84" s="38" t="s">
        <v>10</v>
      </c>
      <c r="C84" s="39">
        <v>180</v>
      </c>
      <c r="D84" s="40">
        <v>0</v>
      </c>
      <c r="E84" s="40">
        <v>0</v>
      </c>
      <c r="F84" s="40">
        <v>4.14</v>
      </c>
      <c r="G84" s="40">
        <v>18</v>
      </c>
      <c r="H84" s="42">
        <v>1.6</v>
      </c>
      <c r="I84" s="41">
        <v>29</v>
      </c>
      <c r="J84" s="38" t="s">
        <v>10</v>
      </c>
      <c r="K84" s="39">
        <v>200</v>
      </c>
      <c r="L84" s="40">
        <v>0.04</v>
      </c>
      <c r="M84" s="40">
        <v>0</v>
      </c>
      <c r="N84" s="40">
        <v>5.17</v>
      </c>
      <c r="O84" s="40">
        <v>23</v>
      </c>
      <c r="P84" s="42">
        <v>2</v>
      </c>
    </row>
    <row r="85" spans="1:16" ht="70.5">
      <c r="A85" s="3"/>
      <c r="B85" s="38" t="s">
        <v>29</v>
      </c>
      <c r="C85" s="39">
        <f aca="true" t="shared" si="12" ref="C85:H85">C82+C83+C84</f>
        <v>370</v>
      </c>
      <c r="D85" s="40">
        <f t="shared" si="12"/>
        <v>1.54</v>
      </c>
      <c r="E85" s="40">
        <f t="shared" si="12"/>
        <v>1.8399999999999999</v>
      </c>
      <c r="F85" s="40">
        <f t="shared" si="12"/>
        <v>26.380000000000003</v>
      </c>
      <c r="G85" s="40">
        <f t="shared" si="12"/>
        <v>169.84</v>
      </c>
      <c r="H85" s="40">
        <f t="shared" si="12"/>
        <v>17.64</v>
      </c>
      <c r="I85" s="41"/>
      <c r="J85" s="38" t="s">
        <v>29</v>
      </c>
      <c r="K85" s="39">
        <f aca="true" t="shared" si="13" ref="K85:P85">K82+K83+K84</f>
        <v>410</v>
      </c>
      <c r="L85" s="40">
        <f t="shared" si="13"/>
        <v>2.18</v>
      </c>
      <c r="M85" s="40">
        <f t="shared" si="13"/>
        <v>2.64</v>
      </c>
      <c r="N85" s="40">
        <f t="shared" si="13"/>
        <v>31.79</v>
      </c>
      <c r="O85" s="40">
        <f t="shared" si="13"/>
        <v>225.73000000000002</v>
      </c>
      <c r="P85" s="40">
        <f t="shared" si="13"/>
        <v>18.04</v>
      </c>
    </row>
    <row r="86" spans="1:16" ht="70.5">
      <c r="A86" s="3"/>
      <c r="B86" s="38"/>
      <c r="C86" s="43"/>
      <c r="D86" s="74" t="s">
        <v>1</v>
      </c>
      <c r="E86" s="74" t="s">
        <v>2</v>
      </c>
      <c r="F86" s="74" t="s">
        <v>3</v>
      </c>
      <c r="G86" s="74" t="s">
        <v>4</v>
      </c>
      <c r="H86" s="74" t="s">
        <v>5</v>
      </c>
      <c r="I86" s="41"/>
      <c r="J86" s="38"/>
      <c r="K86" s="43"/>
      <c r="L86" s="74" t="s">
        <v>1</v>
      </c>
      <c r="M86" s="74" t="s">
        <v>2</v>
      </c>
      <c r="N86" s="74" t="s">
        <v>3</v>
      </c>
      <c r="O86" s="74" t="s">
        <v>4</v>
      </c>
      <c r="P86" s="74" t="s">
        <v>5</v>
      </c>
    </row>
    <row r="87" spans="1:16" ht="70.5">
      <c r="A87" s="3"/>
      <c r="B87" s="37" t="s">
        <v>11</v>
      </c>
      <c r="C87" s="43"/>
      <c r="D87" s="40">
        <f>D68+D71+D80+D85</f>
        <v>38.43</v>
      </c>
      <c r="E87" s="40">
        <f>E68+E71+E80+E85</f>
        <v>39.95</v>
      </c>
      <c r="F87" s="40">
        <f>F68+F71+F80+F85</f>
        <v>171.2</v>
      </c>
      <c r="G87" s="40">
        <f>G68+G71+G80+G85</f>
        <v>1270.22</v>
      </c>
      <c r="H87" s="40">
        <f>H68+H71+H80+H85</f>
        <v>73.69</v>
      </c>
      <c r="I87" s="41"/>
      <c r="J87" s="37" t="s">
        <v>11</v>
      </c>
      <c r="K87" s="43"/>
      <c r="L87" s="40">
        <f>L68+L71+L80+L85</f>
        <v>45.169999999999995</v>
      </c>
      <c r="M87" s="40">
        <f>M68+M71+M80+M85</f>
        <v>45.82</v>
      </c>
      <c r="N87" s="40">
        <f>N68+N71+N80+N85</f>
        <v>206.13</v>
      </c>
      <c r="O87" s="40">
        <f>O68+O71+O80+O85</f>
        <v>1513.1200000000001</v>
      </c>
      <c r="P87" s="40">
        <f>P68+P71+P80+P85</f>
        <v>87.07</v>
      </c>
    </row>
    <row r="88" spans="1:16" ht="139.5">
      <c r="A88" s="3"/>
      <c r="B88" s="37" t="s">
        <v>133</v>
      </c>
      <c r="C88" s="43"/>
      <c r="D88" s="40">
        <v>42</v>
      </c>
      <c r="E88" s="40">
        <v>47</v>
      </c>
      <c r="F88" s="40">
        <v>203</v>
      </c>
      <c r="G88" s="40">
        <v>1400</v>
      </c>
      <c r="H88" s="40">
        <v>45</v>
      </c>
      <c r="I88" s="41"/>
      <c r="J88" s="37" t="s">
        <v>133</v>
      </c>
      <c r="K88" s="43"/>
      <c r="L88" s="40">
        <v>54</v>
      </c>
      <c r="M88" s="40">
        <v>60</v>
      </c>
      <c r="N88" s="40">
        <v>261</v>
      </c>
      <c r="O88" s="40">
        <v>1800</v>
      </c>
      <c r="P88" s="40">
        <v>50</v>
      </c>
    </row>
    <row r="89" spans="1:16" ht="70.5">
      <c r="A89" s="3"/>
      <c r="B89" s="48" t="s">
        <v>126</v>
      </c>
      <c r="C89" s="74"/>
      <c r="D89" s="40">
        <f>D87*100/D88</f>
        <v>91.5</v>
      </c>
      <c r="E89" s="40">
        <f>E87*100/E88</f>
        <v>85.00000000000001</v>
      </c>
      <c r="F89" s="40">
        <f>F87*100/F88</f>
        <v>84.33497536945812</v>
      </c>
      <c r="G89" s="40">
        <f>G87*100/G88</f>
        <v>90.73</v>
      </c>
      <c r="H89" s="40">
        <f>H87*100/H88</f>
        <v>163.75555555555556</v>
      </c>
      <c r="I89" s="76"/>
      <c r="J89" s="48" t="s">
        <v>126</v>
      </c>
      <c r="K89" s="74"/>
      <c r="L89" s="40">
        <f>L87*100/L88</f>
        <v>83.64814814814814</v>
      </c>
      <c r="M89" s="40">
        <f>M87*100/M88</f>
        <v>76.36666666666666</v>
      </c>
      <c r="N89" s="40">
        <f>N87*100/N88</f>
        <v>78.97701149425288</v>
      </c>
      <c r="O89" s="40">
        <f>O87*100/O88</f>
        <v>84.06222222222222</v>
      </c>
      <c r="P89" s="40">
        <f>P87*100/P88</f>
        <v>174.14</v>
      </c>
    </row>
    <row r="90" spans="1:16" ht="70.5">
      <c r="A90" s="3"/>
      <c r="B90" s="2" t="s">
        <v>136</v>
      </c>
      <c r="I90" s="15"/>
      <c r="J90" s="2" t="s">
        <v>137</v>
      </c>
      <c r="K90" s="16"/>
      <c r="L90" s="2"/>
      <c r="M90" s="2"/>
      <c r="N90" s="2"/>
      <c r="O90" s="2"/>
      <c r="P90" s="2"/>
    </row>
    <row r="91" spans="1:16" ht="70.5">
      <c r="A91" s="3"/>
      <c r="B91" s="100" t="s">
        <v>65</v>
      </c>
      <c r="C91" s="102" t="s">
        <v>66</v>
      </c>
      <c r="D91" s="100" t="s">
        <v>24</v>
      </c>
      <c r="E91" s="100"/>
      <c r="F91" s="100"/>
      <c r="G91" s="100" t="s">
        <v>121</v>
      </c>
      <c r="H91" s="100" t="s">
        <v>67</v>
      </c>
      <c r="I91" s="103" t="s">
        <v>100</v>
      </c>
      <c r="J91" s="100" t="s">
        <v>65</v>
      </c>
      <c r="K91" s="102" t="s">
        <v>66</v>
      </c>
      <c r="L91" s="100" t="s">
        <v>24</v>
      </c>
      <c r="M91" s="100"/>
      <c r="N91" s="100"/>
      <c r="O91" s="100" t="s">
        <v>121</v>
      </c>
      <c r="P91" s="100" t="s">
        <v>67</v>
      </c>
    </row>
    <row r="92" spans="1:16" ht="70.5">
      <c r="A92" s="3"/>
      <c r="B92" s="100"/>
      <c r="C92" s="102"/>
      <c r="D92" s="74" t="s">
        <v>1</v>
      </c>
      <c r="E92" s="74" t="s">
        <v>2</v>
      </c>
      <c r="F92" s="74" t="s">
        <v>3</v>
      </c>
      <c r="G92" s="100"/>
      <c r="H92" s="100"/>
      <c r="I92" s="103"/>
      <c r="J92" s="100"/>
      <c r="K92" s="102"/>
      <c r="L92" s="74" t="s">
        <v>1</v>
      </c>
      <c r="M92" s="74" t="s">
        <v>2</v>
      </c>
      <c r="N92" s="74" t="s">
        <v>3</v>
      </c>
      <c r="O92" s="100"/>
      <c r="P92" s="100"/>
    </row>
    <row r="93" spans="1:16" ht="70.5">
      <c r="A93" s="3"/>
      <c r="B93" s="48" t="s">
        <v>14</v>
      </c>
      <c r="C93" s="74"/>
      <c r="D93" s="74"/>
      <c r="E93" s="74"/>
      <c r="F93" s="74"/>
      <c r="G93" s="74"/>
      <c r="H93" s="74"/>
      <c r="I93" s="74"/>
      <c r="J93" s="37" t="s">
        <v>14</v>
      </c>
      <c r="K93" s="37"/>
      <c r="L93" s="37"/>
      <c r="M93" s="37"/>
      <c r="N93" s="37"/>
      <c r="O93" s="37"/>
      <c r="P93" s="37"/>
    </row>
    <row r="94" spans="1:16" ht="70.5">
      <c r="A94" s="3"/>
      <c r="B94" s="100" t="s">
        <v>6</v>
      </c>
      <c r="C94" s="100"/>
      <c r="D94" s="100"/>
      <c r="E94" s="100"/>
      <c r="F94" s="100"/>
      <c r="G94" s="100"/>
      <c r="H94" s="100"/>
      <c r="I94" s="100"/>
      <c r="J94" s="97" t="s">
        <v>6</v>
      </c>
      <c r="K94" s="98"/>
      <c r="L94" s="98"/>
      <c r="M94" s="98"/>
      <c r="N94" s="98"/>
      <c r="O94" s="98"/>
      <c r="P94" s="99"/>
    </row>
    <row r="95" spans="1:16" ht="70.5">
      <c r="A95" s="3"/>
      <c r="B95" s="51" t="s">
        <v>81</v>
      </c>
      <c r="C95" s="43" t="s">
        <v>27</v>
      </c>
      <c r="D95" s="40">
        <v>5.44</v>
      </c>
      <c r="E95" s="40">
        <v>4.78</v>
      </c>
      <c r="F95" s="40">
        <v>24.24</v>
      </c>
      <c r="G95" s="40">
        <v>161</v>
      </c>
      <c r="H95" s="40">
        <v>1.47</v>
      </c>
      <c r="I95" s="41">
        <v>14</v>
      </c>
      <c r="J95" s="51" t="s">
        <v>81</v>
      </c>
      <c r="K95" s="43" t="s">
        <v>64</v>
      </c>
      <c r="L95" s="40">
        <v>6.53</v>
      </c>
      <c r="M95" s="40">
        <v>5.74</v>
      </c>
      <c r="N95" s="40">
        <v>29.09</v>
      </c>
      <c r="O95" s="40">
        <v>193.2</v>
      </c>
      <c r="P95" s="40">
        <v>1.76</v>
      </c>
    </row>
    <row r="96" spans="1:16" ht="141">
      <c r="A96" s="3"/>
      <c r="B96" s="38" t="s">
        <v>62</v>
      </c>
      <c r="C96" s="39">
        <v>180</v>
      </c>
      <c r="D96" s="40">
        <v>2.76</v>
      </c>
      <c r="E96" s="40">
        <v>2.27</v>
      </c>
      <c r="F96" s="40">
        <v>8.82</v>
      </c>
      <c r="G96" s="40">
        <v>64</v>
      </c>
      <c r="H96" s="40">
        <v>1.1</v>
      </c>
      <c r="I96" s="41">
        <v>2</v>
      </c>
      <c r="J96" s="38" t="s">
        <v>62</v>
      </c>
      <c r="K96" s="39">
        <v>200</v>
      </c>
      <c r="L96" s="40">
        <v>4.13</v>
      </c>
      <c r="M96" s="40">
        <v>3.43</v>
      </c>
      <c r="N96" s="40">
        <v>11.41</v>
      </c>
      <c r="O96" s="40">
        <v>92</v>
      </c>
      <c r="P96" s="40">
        <v>1.69</v>
      </c>
    </row>
    <row r="97" spans="1:16" ht="70.5">
      <c r="A97" s="3"/>
      <c r="B97" s="38" t="s">
        <v>37</v>
      </c>
      <c r="C97" s="43" t="s">
        <v>159</v>
      </c>
      <c r="D97" s="40">
        <v>1.57</v>
      </c>
      <c r="E97" s="40">
        <v>4.45</v>
      </c>
      <c r="F97" s="40">
        <v>9.92</v>
      </c>
      <c r="G97" s="40">
        <v>86</v>
      </c>
      <c r="H97" s="40">
        <v>0</v>
      </c>
      <c r="I97" s="41">
        <v>16</v>
      </c>
      <c r="J97" s="38" t="s">
        <v>37</v>
      </c>
      <c r="K97" s="43" t="s">
        <v>160</v>
      </c>
      <c r="L97" s="40">
        <v>1.95</v>
      </c>
      <c r="M97" s="40">
        <v>4.49</v>
      </c>
      <c r="N97" s="40">
        <v>12.3</v>
      </c>
      <c r="O97" s="40">
        <v>98</v>
      </c>
      <c r="P97" s="40">
        <v>0</v>
      </c>
    </row>
    <row r="98" spans="1:16" ht="70.5">
      <c r="A98" s="3"/>
      <c r="B98" s="38" t="s">
        <v>7</v>
      </c>
      <c r="C98" s="39">
        <f>C95+C96+C97</f>
        <v>356</v>
      </c>
      <c r="D98" s="40">
        <f>SUM(D95:D97)</f>
        <v>9.77</v>
      </c>
      <c r="E98" s="40">
        <f>SUM(E95+E96+E97)</f>
        <v>11.5</v>
      </c>
      <c r="F98" s="40">
        <f>SUM(F95+F96+F97)</f>
        <v>42.980000000000004</v>
      </c>
      <c r="G98" s="40">
        <f>SUM(G95+G96+G97)</f>
        <v>311</v>
      </c>
      <c r="H98" s="40">
        <f>SUM(H95+H96+H97)</f>
        <v>2.5700000000000003</v>
      </c>
      <c r="I98" s="41"/>
      <c r="J98" s="38" t="s">
        <v>7</v>
      </c>
      <c r="K98" s="39">
        <f>K95+K96+K97</f>
        <v>411</v>
      </c>
      <c r="L98" s="40">
        <f>SUM(L95:L97)</f>
        <v>12.61</v>
      </c>
      <c r="M98" s="40">
        <f>SUM(M95:M97)</f>
        <v>13.66</v>
      </c>
      <c r="N98" s="40">
        <f>SUM(N95:N97)</f>
        <v>52.8</v>
      </c>
      <c r="O98" s="40">
        <f>SUM(O95:O97)</f>
        <v>383.2</v>
      </c>
      <c r="P98" s="40">
        <f>SUM(P95:P97)</f>
        <v>3.45</v>
      </c>
    </row>
    <row r="99" spans="1:16" ht="70.5">
      <c r="A99" s="3"/>
      <c r="B99" s="100" t="s">
        <v>50</v>
      </c>
      <c r="C99" s="100"/>
      <c r="D99" s="100"/>
      <c r="E99" s="100"/>
      <c r="F99" s="100"/>
      <c r="G99" s="100"/>
      <c r="H99" s="100"/>
      <c r="I99" s="100"/>
      <c r="J99" s="97" t="s">
        <v>50</v>
      </c>
      <c r="K99" s="98"/>
      <c r="L99" s="98"/>
      <c r="M99" s="98"/>
      <c r="N99" s="98"/>
      <c r="O99" s="98"/>
      <c r="P99" s="99"/>
    </row>
    <row r="100" spans="1:16" ht="211.5">
      <c r="A100" s="3"/>
      <c r="B100" s="38" t="s">
        <v>87</v>
      </c>
      <c r="C100" s="43" t="s">
        <v>26</v>
      </c>
      <c r="D100" s="40">
        <v>2.9</v>
      </c>
      <c r="E100" s="40">
        <v>2.5</v>
      </c>
      <c r="F100" s="40">
        <v>4.8</v>
      </c>
      <c r="G100" s="40">
        <v>54</v>
      </c>
      <c r="H100" s="40">
        <v>1.3</v>
      </c>
      <c r="I100" s="41" t="s">
        <v>186</v>
      </c>
      <c r="J100" s="38" t="s">
        <v>188</v>
      </c>
      <c r="K100" s="43" t="s">
        <v>25</v>
      </c>
      <c r="L100" s="40">
        <v>0</v>
      </c>
      <c r="M100" s="40">
        <v>0</v>
      </c>
      <c r="N100" s="40">
        <v>18.4</v>
      </c>
      <c r="O100" s="40">
        <v>74</v>
      </c>
      <c r="P100" s="40">
        <v>30</v>
      </c>
    </row>
    <row r="101" spans="1:16" ht="70.5">
      <c r="A101" s="3"/>
      <c r="B101" s="38" t="s">
        <v>7</v>
      </c>
      <c r="C101" s="39" t="str">
        <f>C100</f>
        <v>100</v>
      </c>
      <c r="D101" s="40">
        <f>SUM(D100:D100)</f>
        <v>2.9</v>
      </c>
      <c r="E101" s="40">
        <f>SUM(E100:E100)</f>
        <v>2.5</v>
      </c>
      <c r="F101" s="40">
        <f>SUM(F100:F100)</f>
        <v>4.8</v>
      </c>
      <c r="G101" s="40">
        <f>SUM(G100:G100)</f>
        <v>54</v>
      </c>
      <c r="H101" s="40">
        <f>SUM(H100:H100)</f>
        <v>1.3</v>
      </c>
      <c r="I101" s="41"/>
      <c r="J101" s="38" t="s">
        <v>7</v>
      </c>
      <c r="K101" s="39" t="str">
        <f>K100</f>
        <v>200</v>
      </c>
      <c r="L101" s="40">
        <f>SUM(L100:L100)</f>
        <v>0</v>
      </c>
      <c r="M101" s="40">
        <f>SUM(M100:M100)</f>
        <v>0</v>
      </c>
      <c r="N101" s="40">
        <f>SUM(N100:N100)</f>
        <v>18.4</v>
      </c>
      <c r="O101" s="40">
        <f>SUM(O100:O100)</f>
        <v>74</v>
      </c>
      <c r="P101" s="40">
        <f>SUM(P100:P100)</f>
        <v>30</v>
      </c>
    </row>
    <row r="102" spans="1:16" ht="70.5">
      <c r="A102" s="3"/>
      <c r="B102" s="100" t="s">
        <v>31</v>
      </c>
      <c r="C102" s="100"/>
      <c r="D102" s="100"/>
      <c r="E102" s="100"/>
      <c r="F102" s="100"/>
      <c r="G102" s="100"/>
      <c r="H102" s="100"/>
      <c r="I102" s="100"/>
      <c r="J102" s="97" t="s">
        <v>31</v>
      </c>
      <c r="K102" s="98"/>
      <c r="L102" s="98"/>
      <c r="M102" s="98"/>
      <c r="N102" s="98"/>
      <c r="O102" s="98"/>
      <c r="P102" s="99"/>
    </row>
    <row r="103" spans="1:16" ht="141">
      <c r="A103" s="3"/>
      <c r="B103" s="49" t="s">
        <v>84</v>
      </c>
      <c r="C103" s="43" t="s">
        <v>68</v>
      </c>
      <c r="D103" s="40">
        <v>0.32</v>
      </c>
      <c r="E103" s="40">
        <v>0.04</v>
      </c>
      <c r="F103" s="40">
        <v>1</v>
      </c>
      <c r="G103" s="40">
        <v>5.6</v>
      </c>
      <c r="H103" s="40">
        <v>4</v>
      </c>
      <c r="I103" s="41">
        <v>52</v>
      </c>
      <c r="J103" s="49" t="s">
        <v>70</v>
      </c>
      <c r="K103" s="43" t="s">
        <v>149</v>
      </c>
      <c r="L103" s="40">
        <v>0.4</v>
      </c>
      <c r="M103" s="40">
        <v>0.05</v>
      </c>
      <c r="N103" s="40">
        <v>1.25</v>
      </c>
      <c r="O103" s="40">
        <v>7</v>
      </c>
      <c r="P103" s="40">
        <v>5</v>
      </c>
    </row>
    <row r="104" spans="1:16" ht="141">
      <c r="A104" s="3"/>
      <c r="B104" s="38" t="s">
        <v>83</v>
      </c>
      <c r="C104" s="39">
        <v>150</v>
      </c>
      <c r="D104" s="40">
        <v>3.18</v>
      </c>
      <c r="E104" s="40">
        <v>3.9</v>
      </c>
      <c r="F104" s="40">
        <v>15.18</v>
      </c>
      <c r="G104" s="40">
        <v>84.6</v>
      </c>
      <c r="H104" s="42">
        <v>7.23</v>
      </c>
      <c r="I104" s="41">
        <v>38</v>
      </c>
      <c r="J104" s="38" t="s">
        <v>83</v>
      </c>
      <c r="K104" s="39">
        <v>200</v>
      </c>
      <c r="L104" s="40">
        <v>4.24</v>
      </c>
      <c r="M104" s="40">
        <v>5.2</v>
      </c>
      <c r="N104" s="40">
        <v>20.24</v>
      </c>
      <c r="O104" s="40">
        <v>112.8</v>
      </c>
      <c r="P104" s="42">
        <v>9.64</v>
      </c>
    </row>
    <row r="105" spans="1:16" ht="141">
      <c r="A105" s="3"/>
      <c r="B105" s="38" t="s">
        <v>85</v>
      </c>
      <c r="C105" s="60" t="s">
        <v>64</v>
      </c>
      <c r="D105" s="40">
        <v>6.91</v>
      </c>
      <c r="E105" s="40">
        <v>9.1</v>
      </c>
      <c r="F105" s="40">
        <v>8.29</v>
      </c>
      <c r="G105" s="40">
        <v>150</v>
      </c>
      <c r="H105" s="40">
        <v>21.54</v>
      </c>
      <c r="I105" s="54">
        <v>49</v>
      </c>
      <c r="J105" s="38" t="s">
        <v>85</v>
      </c>
      <c r="K105" s="60" t="s">
        <v>142</v>
      </c>
      <c r="L105" s="40">
        <v>8.83</v>
      </c>
      <c r="M105" s="40">
        <v>11.63</v>
      </c>
      <c r="N105" s="40">
        <v>10.59</v>
      </c>
      <c r="O105" s="40">
        <v>191.67</v>
      </c>
      <c r="P105" s="40">
        <v>27.52</v>
      </c>
    </row>
    <row r="106" spans="1:16" ht="141">
      <c r="A106" s="3"/>
      <c r="B106" s="38" t="s">
        <v>97</v>
      </c>
      <c r="C106" s="39">
        <v>180</v>
      </c>
      <c r="D106" s="40">
        <v>0.14</v>
      </c>
      <c r="E106" s="40">
        <v>0.14</v>
      </c>
      <c r="F106" s="40">
        <v>6.44</v>
      </c>
      <c r="G106" s="40">
        <v>29</v>
      </c>
      <c r="H106" s="40">
        <v>3.52</v>
      </c>
      <c r="I106" s="41">
        <v>50</v>
      </c>
      <c r="J106" s="38" t="s">
        <v>97</v>
      </c>
      <c r="K106" s="39">
        <v>200</v>
      </c>
      <c r="L106" s="40">
        <v>0.16</v>
      </c>
      <c r="M106" s="40">
        <v>0.16</v>
      </c>
      <c r="N106" s="40">
        <v>7.88</v>
      </c>
      <c r="O106" s="40">
        <v>35</v>
      </c>
      <c r="P106" s="40">
        <v>3.97</v>
      </c>
    </row>
    <row r="107" spans="1:16" ht="141">
      <c r="A107" s="3"/>
      <c r="B107" s="38" t="s">
        <v>54</v>
      </c>
      <c r="C107" s="39">
        <v>20</v>
      </c>
      <c r="D107" s="40">
        <v>1.6</v>
      </c>
      <c r="E107" s="40">
        <v>0.2</v>
      </c>
      <c r="F107" s="40">
        <v>9.64</v>
      </c>
      <c r="G107" s="40">
        <v>47.2</v>
      </c>
      <c r="H107" s="40">
        <v>0</v>
      </c>
      <c r="I107" s="41" t="s">
        <v>33</v>
      </c>
      <c r="J107" s="38" t="s">
        <v>54</v>
      </c>
      <c r="K107" s="39">
        <v>25</v>
      </c>
      <c r="L107" s="40">
        <v>2</v>
      </c>
      <c r="M107" s="40">
        <v>0.25</v>
      </c>
      <c r="N107" s="40">
        <v>12.05</v>
      </c>
      <c r="O107" s="40">
        <v>59</v>
      </c>
      <c r="P107" s="40">
        <v>0</v>
      </c>
    </row>
    <row r="108" spans="1:16" ht="141">
      <c r="A108" s="3"/>
      <c r="B108" s="38" t="s">
        <v>58</v>
      </c>
      <c r="C108" s="39">
        <v>30</v>
      </c>
      <c r="D108" s="40">
        <v>1.68</v>
      </c>
      <c r="E108" s="40">
        <v>0.36</v>
      </c>
      <c r="F108" s="40">
        <v>14.82</v>
      </c>
      <c r="G108" s="40">
        <v>69.6</v>
      </c>
      <c r="H108" s="40">
        <v>0</v>
      </c>
      <c r="I108" s="41" t="s">
        <v>33</v>
      </c>
      <c r="J108" s="38" t="s">
        <v>58</v>
      </c>
      <c r="K108" s="39">
        <v>35</v>
      </c>
      <c r="L108" s="40">
        <v>1.96</v>
      </c>
      <c r="M108" s="40">
        <v>0.42</v>
      </c>
      <c r="N108" s="40">
        <v>17.29</v>
      </c>
      <c r="O108" s="40">
        <v>81.2</v>
      </c>
      <c r="P108" s="40">
        <v>0</v>
      </c>
    </row>
    <row r="109" spans="1:16" ht="70.5">
      <c r="A109" s="3"/>
      <c r="B109" s="38" t="s">
        <v>29</v>
      </c>
      <c r="C109" s="39">
        <f>C103+C104+C105+C106+C107+C108</f>
        <v>600</v>
      </c>
      <c r="D109" s="40">
        <f>SUM(D103:D108)</f>
        <v>13.83</v>
      </c>
      <c r="E109" s="40">
        <f>SUM(E103:E108)</f>
        <v>13.739999999999998</v>
      </c>
      <c r="F109" s="40">
        <f>SUM(F103:F108)</f>
        <v>55.37</v>
      </c>
      <c r="G109" s="40">
        <f>SUM(G103:G108)</f>
        <v>386</v>
      </c>
      <c r="H109" s="40">
        <f>SUM(H103:H108)</f>
        <v>36.29</v>
      </c>
      <c r="I109" s="41"/>
      <c r="J109" s="38" t="s">
        <v>29</v>
      </c>
      <c r="K109" s="39">
        <f aca="true" t="shared" si="14" ref="K109:P109">K103+K104+K105+K106+K107+K108</f>
        <v>740</v>
      </c>
      <c r="L109" s="40">
        <f t="shared" si="14"/>
        <v>17.59</v>
      </c>
      <c r="M109" s="40">
        <f t="shared" si="14"/>
        <v>17.710000000000004</v>
      </c>
      <c r="N109" s="40">
        <f t="shared" si="14"/>
        <v>69.30000000000001</v>
      </c>
      <c r="O109" s="40">
        <f t="shared" si="14"/>
        <v>486.66999999999996</v>
      </c>
      <c r="P109" s="40">
        <f t="shared" si="14"/>
        <v>46.129999999999995</v>
      </c>
    </row>
    <row r="110" spans="1:16" ht="70.5">
      <c r="A110" s="3"/>
      <c r="B110" s="100" t="s">
        <v>28</v>
      </c>
      <c r="C110" s="100"/>
      <c r="D110" s="100"/>
      <c r="E110" s="100"/>
      <c r="F110" s="100"/>
      <c r="G110" s="100"/>
      <c r="H110" s="100"/>
      <c r="I110" s="100"/>
      <c r="J110" s="97" t="s">
        <v>28</v>
      </c>
      <c r="K110" s="98"/>
      <c r="L110" s="98"/>
      <c r="M110" s="98"/>
      <c r="N110" s="98"/>
      <c r="O110" s="98"/>
      <c r="P110" s="99"/>
    </row>
    <row r="111" spans="1:16" ht="282">
      <c r="A111" s="3"/>
      <c r="B111" s="38" t="s">
        <v>143</v>
      </c>
      <c r="C111" s="43" t="s">
        <v>149</v>
      </c>
      <c r="D111" s="40">
        <v>3</v>
      </c>
      <c r="E111" s="40">
        <v>4</v>
      </c>
      <c r="F111" s="40">
        <v>14.5</v>
      </c>
      <c r="G111" s="40">
        <v>118.07</v>
      </c>
      <c r="H111" s="40">
        <v>0.19</v>
      </c>
      <c r="I111" s="41" t="s">
        <v>170</v>
      </c>
      <c r="J111" s="38" t="s">
        <v>143</v>
      </c>
      <c r="K111" s="43" t="s">
        <v>36</v>
      </c>
      <c r="L111" s="40">
        <v>3.6</v>
      </c>
      <c r="M111" s="40">
        <v>4.8</v>
      </c>
      <c r="N111" s="40">
        <v>17.4</v>
      </c>
      <c r="O111" s="40">
        <v>141.68</v>
      </c>
      <c r="P111" s="40">
        <v>0.23</v>
      </c>
    </row>
    <row r="112" spans="1:16" ht="70.5">
      <c r="A112" s="3"/>
      <c r="B112" s="38" t="s">
        <v>8</v>
      </c>
      <c r="C112" s="43" t="s">
        <v>64</v>
      </c>
      <c r="D112" s="40">
        <v>0</v>
      </c>
      <c r="E112" s="40">
        <v>0</v>
      </c>
      <c r="F112" s="40">
        <v>4.02</v>
      </c>
      <c r="G112" s="40">
        <v>17</v>
      </c>
      <c r="H112" s="40">
        <v>0</v>
      </c>
      <c r="I112" s="41">
        <v>13</v>
      </c>
      <c r="J112" s="38" t="s">
        <v>8</v>
      </c>
      <c r="K112" s="43" t="s">
        <v>25</v>
      </c>
      <c r="L112" s="40">
        <v>0</v>
      </c>
      <c r="M112" s="40">
        <v>0</v>
      </c>
      <c r="N112" s="40">
        <v>5.02</v>
      </c>
      <c r="O112" s="40">
        <v>21</v>
      </c>
      <c r="P112" s="40">
        <v>0</v>
      </c>
    </row>
    <row r="113" spans="1:16" ht="70.5">
      <c r="A113" s="3"/>
      <c r="B113" s="38" t="s">
        <v>7</v>
      </c>
      <c r="C113" s="39">
        <f>C111+C112</f>
        <v>230</v>
      </c>
      <c r="D113" s="40">
        <f>SUM(D111:D112)</f>
        <v>3</v>
      </c>
      <c r="E113" s="40">
        <f>SUM(E111:E112)</f>
        <v>4</v>
      </c>
      <c r="F113" s="40">
        <f>SUM(F111:F112)</f>
        <v>18.52</v>
      </c>
      <c r="G113" s="40">
        <f>SUM(G111:G112)</f>
        <v>135.07</v>
      </c>
      <c r="H113" s="40">
        <f>SUM(H111:H112)</f>
        <v>0.19</v>
      </c>
      <c r="I113" s="76"/>
      <c r="J113" s="38" t="s">
        <v>7</v>
      </c>
      <c r="K113" s="39">
        <f>K111+K112</f>
        <v>260</v>
      </c>
      <c r="L113" s="40">
        <f>SUM(L111:L112)</f>
        <v>3.6</v>
      </c>
      <c r="M113" s="40">
        <f>SUM(M111:M112)</f>
        <v>4.8</v>
      </c>
      <c r="N113" s="40">
        <f>SUM(N111:N112)</f>
        <v>22.419999999999998</v>
      </c>
      <c r="O113" s="40">
        <f>SUM(O111:O112)</f>
        <v>162.68</v>
      </c>
      <c r="P113" s="40">
        <f>SUM(P111:P112)</f>
        <v>0.23</v>
      </c>
    </row>
    <row r="114" spans="1:16" ht="70.5">
      <c r="A114" s="3"/>
      <c r="B114" s="38"/>
      <c r="C114" s="43"/>
      <c r="D114" s="74" t="s">
        <v>1</v>
      </c>
      <c r="E114" s="74" t="s">
        <v>2</v>
      </c>
      <c r="F114" s="74" t="s">
        <v>3</v>
      </c>
      <c r="G114" s="74" t="s">
        <v>4</v>
      </c>
      <c r="H114" s="74" t="s">
        <v>5</v>
      </c>
      <c r="I114" s="41"/>
      <c r="J114" s="38"/>
      <c r="K114" s="43"/>
      <c r="L114" s="74" t="s">
        <v>1</v>
      </c>
      <c r="M114" s="74" t="s">
        <v>2</v>
      </c>
      <c r="N114" s="74" t="s">
        <v>3</v>
      </c>
      <c r="O114" s="74" t="s">
        <v>4</v>
      </c>
      <c r="P114" s="74" t="s">
        <v>5</v>
      </c>
    </row>
    <row r="115" spans="1:16" ht="70.5">
      <c r="A115" s="3"/>
      <c r="B115" s="37" t="s">
        <v>11</v>
      </c>
      <c r="C115" s="43"/>
      <c r="D115" s="40">
        <f>D98+D101+D109+D113</f>
        <v>29.5</v>
      </c>
      <c r="E115" s="40">
        <f>E98+E101+E109+E113</f>
        <v>31.74</v>
      </c>
      <c r="F115" s="40">
        <f>F98+F101+F109+F113</f>
        <v>121.67</v>
      </c>
      <c r="G115" s="40">
        <f>G98+G101+G109+G113</f>
        <v>886.0699999999999</v>
      </c>
      <c r="H115" s="40">
        <f>H98+H101+H109+H113</f>
        <v>40.349999999999994</v>
      </c>
      <c r="I115" s="41"/>
      <c r="J115" s="37" t="s">
        <v>11</v>
      </c>
      <c r="K115" s="43"/>
      <c r="L115" s="40">
        <f>L98+L101+L109+L113</f>
        <v>33.8</v>
      </c>
      <c r="M115" s="40">
        <f>M98+M101+M109+M113</f>
        <v>36.17</v>
      </c>
      <c r="N115" s="40">
        <f>N98+N101+N109+N113</f>
        <v>162.92</v>
      </c>
      <c r="O115" s="40">
        <f>O98+O101+O109+O113</f>
        <v>1106.55</v>
      </c>
      <c r="P115" s="40">
        <f>P98+P101+P109+P113</f>
        <v>79.81</v>
      </c>
    </row>
    <row r="116" spans="1:16" ht="139.5">
      <c r="A116" s="3"/>
      <c r="B116" s="37" t="s">
        <v>133</v>
      </c>
      <c r="C116" s="43"/>
      <c r="D116" s="40">
        <v>42</v>
      </c>
      <c r="E116" s="40">
        <v>47</v>
      </c>
      <c r="F116" s="40">
        <v>203</v>
      </c>
      <c r="G116" s="40">
        <v>1400</v>
      </c>
      <c r="H116" s="40">
        <v>45</v>
      </c>
      <c r="I116" s="41"/>
      <c r="J116" s="37" t="s">
        <v>133</v>
      </c>
      <c r="K116" s="43"/>
      <c r="L116" s="40">
        <v>54</v>
      </c>
      <c r="M116" s="40">
        <v>60</v>
      </c>
      <c r="N116" s="40">
        <v>261</v>
      </c>
      <c r="O116" s="40">
        <v>1800</v>
      </c>
      <c r="P116" s="40">
        <v>50</v>
      </c>
    </row>
    <row r="117" spans="1:16" ht="70.5">
      <c r="A117" s="3"/>
      <c r="B117" s="48" t="s">
        <v>126</v>
      </c>
      <c r="C117" s="74"/>
      <c r="D117" s="40">
        <f>D115+D116</f>
        <v>71.5</v>
      </c>
      <c r="E117" s="40">
        <f>E115*100/E116</f>
        <v>67.53191489361703</v>
      </c>
      <c r="F117" s="40">
        <f>F115*100/F116</f>
        <v>59.935960591133004</v>
      </c>
      <c r="G117" s="40">
        <f>G115*100/G116</f>
        <v>63.29071428571429</v>
      </c>
      <c r="H117" s="40">
        <f>H115*100/H116</f>
        <v>89.66666666666666</v>
      </c>
      <c r="I117" s="76"/>
      <c r="J117" s="48" t="s">
        <v>126</v>
      </c>
      <c r="K117" s="74"/>
      <c r="L117" s="40">
        <f>L115*100/L116</f>
        <v>62.59259259259258</v>
      </c>
      <c r="M117" s="40">
        <f>M115*100/M116</f>
        <v>60.28333333333333</v>
      </c>
      <c r="N117" s="40">
        <f>N115*100/N116</f>
        <v>62.421455938697314</v>
      </c>
      <c r="O117" s="40">
        <f>O115*100/O116</f>
        <v>61.475</v>
      </c>
      <c r="P117" s="40">
        <f>P115*100/P116</f>
        <v>159.62</v>
      </c>
    </row>
    <row r="118" spans="1:16" ht="70.5">
      <c r="A118" s="3"/>
      <c r="B118" s="2" t="s">
        <v>136</v>
      </c>
      <c r="I118" s="15"/>
      <c r="J118" s="2" t="s">
        <v>137</v>
      </c>
      <c r="K118" s="16"/>
      <c r="L118" s="2"/>
      <c r="M118" s="2"/>
      <c r="N118" s="2"/>
      <c r="O118" s="2"/>
      <c r="P118" s="2"/>
    </row>
    <row r="119" spans="1:16" ht="70.5">
      <c r="A119" s="3"/>
      <c r="B119" s="100" t="s">
        <v>65</v>
      </c>
      <c r="C119" s="102" t="s">
        <v>66</v>
      </c>
      <c r="D119" s="100" t="s">
        <v>24</v>
      </c>
      <c r="E119" s="100"/>
      <c r="F119" s="100"/>
      <c r="G119" s="100" t="s">
        <v>121</v>
      </c>
      <c r="H119" s="100" t="s">
        <v>67</v>
      </c>
      <c r="I119" s="103" t="s">
        <v>100</v>
      </c>
      <c r="J119" s="100" t="s">
        <v>65</v>
      </c>
      <c r="K119" s="102" t="s">
        <v>66</v>
      </c>
      <c r="L119" s="100" t="s">
        <v>24</v>
      </c>
      <c r="M119" s="100"/>
      <c r="N119" s="100"/>
      <c r="O119" s="100" t="s">
        <v>121</v>
      </c>
      <c r="P119" s="100" t="s">
        <v>67</v>
      </c>
    </row>
    <row r="120" spans="1:16" ht="70.5">
      <c r="A120" s="3"/>
      <c r="B120" s="100"/>
      <c r="C120" s="102"/>
      <c r="D120" s="74" t="s">
        <v>1</v>
      </c>
      <c r="E120" s="74" t="s">
        <v>2</v>
      </c>
      <c r="F120" s="74" t="s">
        <v>3</v>
      </c>
      <c r="G120" s="100"/>
      <c r="H120" s="100"/>
      <c r="I120" s="103"/>
      <c r="J120" s="100"/>
      <c r="K120" s="102"/>
      <c r="L120" s="74" t="s">
        <v>1</v>
      </c>
      <c r="M120" s="74" t="s">
        <v>2</v>
      </c>
      <c r="N120" s="74" t="s">
        <v>3</v>
      </c>
      <c r="O120" s="100"/>
      <c r="P120" s="100"/>
    </row>
    <row r="121" spans="1:16" ht="70.5">
      <c r="A121" s="3"/>
      <c r="B121" s="48" t="s">
        <v>16</v>
      </c>
      <c r="C121" s="74"/>
      <c r="D121" s="74"/>
      <c r="E121" s="74"/>
      <c r="F121" s="74"/>
      <c r="G121" s="74"/>
      <c r="H121" s="74"/>
      <c r="I121" s="74"/>
      <c r="J121" s="37" t="s">
        <v>16</v>
      </c>
      <c r="K121" s="37"/>
      <c r="L121" s="37"/>
      <c r="M121" s="37"/>
      <c r="N121" s="37"/>
      <c r="O121" s="37"/>
      <c r="P121" s="37"/>
    </row>
    <row r="122" spans="1:16" ht="70.5">
      <c r="A122" s="3"/>
      <c r="B122" s="100" t="s">
        <v>6</v>
      </c>
      <c r="C122" s="100"/>
      <c r="D122" s="100"/>
      <c r="E122" s="100"/>
      <c r="F122" s="100"/>
      <c r="G122" s="100"/>
      <c r="H122" s="100"/>
      <c r="I122" s="100"/>
      <c r="J122" s="97" t="s">
        <v>6</v>
      </c>
      <c r="K122" s="98"/>
      <c r="L122" s="98"/>
      <c r="M122" s="98"/>
      <c r="N122" s="98"/>
      <c r="O122" s="98"/>
      <c r="P122" s="99"/>
    </row>
    <row r="123" spans="1:16" ht="211.5">
      <c r="A123" s="3"/>
      <c r="B123" s="38" t="s">
        <v>20</v>
      </c>
      <c r="C123" s="39">
        <v>150</v>
      </c>
      <c r="D123" s="40">
        <v>4.38</v>
      </c>
      <c r="E123" s="40">
        <v>3.53</v>
      </c>
      <c r="F123" s="40">
        <v>13.85</v>
      </c>
      <c r="G123" s="40">
        <v>106</v>
      </c>
      <c r="H123" s="40">
        <v>0.75</v>
      </c>
      <c r="I123" s="41">
        <v>37</v>
      </c>
      <c r="J123" s="38" t="s">
        <v>20</v>
      </c>
      <c r="K123" s="39">
        <v>180</v>
      </c>
      <c r="L123" s="40">
        <v>5.26</v>
      </c>
      <c r="M123" s="40">
        <v>4.24</v>
      </c>
      <c r="N123" s="40">
        <v>16.62</v>
      </c>
      <c r="O123" s="40">
        <v>127.2</v>
      </c>
      <c r="P123" s="40">
        <v>0.9</v>
      </c>
    </row>
    <row r="124" spans="1:16" ht="70.5">
      <c r="A124" s="3"/>
      <c r="B124" s="38" t="s">
        <v>15</v>
      </c>
      <c r="C124" s="39">
        <v>180</v>
      </c>
      <c r="D124" s="40">
        <v>2.64</v>
      </c>
      <c r="E124" s="40">
        <v>2.23</v>
      </c>
      <c r="F124" s="40">
        <v>8.15</v>
      </c>
      <c r="G124" s="40">
        <v>64</v>
      </c>
      <c r="H124" s="42">
        <v>1.1</v>
      </c>
      <c r="I124" s="41">
        <v>15</v>
      </c>
      <c r="J124" s="38" t="s">
        <v>15</v>
      </c>
      <c r="K124" s="39">
        <v>200</v>
      </c>
      <c r="L124" s="40">
        <v>3.99</v>
      </c>
      <c r="M124" s="40">
        <v>3.8</v>
      </c>
      <c r="N124" s="40">
        <v>11.32</v>
      </c>
      <c r="O124" s="40">
        <v>93</v>
      </c>
      <c r="P124" s="42">
        <v>1.69</v>
      </c>
    </row>
    <row r="125" spans="1:16" ht="70.5">
      <c r="A125" s="3"/>
      <c r="B125" s="38" t="s">
        <v>145</v>
      </c>
      <c r="C125" s="39">
        <v>40</v>
      </c>
      <c r="D125" s="40">
        <v>5.08</v>
      </c>
      <c r="E125" s="40">
        <v>4.6</v>
      </c>
      <c r="F125" s="40">
        <v>0.28</v>
      </c>
      <c r="G125" s="40">
        <v>63</v>
      </c>
      <c r="H125" s="42">
        <v>0</v>
      </c>
      <c r="I125" s="41">
        <v>45</v>
      </c>
      <c r="J125" s="38" t="s">
        <v>145</v>
      </c>
      <c r="K125" s="39">
        <v>40</v>
      </c>
      <c r="L125" s="40">
        <v>5.08</v>
      </c>
      <c r="M125" s="40">
        <v>4.6</v>
      </c>
      <c r="N125" s="40">
        <v>0.28</v>
      </c>
      <c r="O125" s="40">
        <v>63</v>
      </c>
      <c r="P125" s="42">
        <v>0</v>
      </c>
    </row>
    <row r="126" spans="1:16" ht="70.5">
      <c r="A126" s="3"/>
      <c r="B126" s="38" t="s">
        <v>89</v>
      </c>
      <c r="C126" s="43" t="s">
        <v>157</v>
      </c>
      <c r="D126" s="40">
        <v>3.38</v>
      </c>
      <c r="E126" s="40">
        <v>2.52</v>
      </c>
      <c r="F126" s="40">
        <v>9.84</v>
      </c>
      <c r="G126" s="40">
        <v>76</v>
      </c>
      <c r="H126" s="40">
        <v>0.06</v>
      </c>
      <c r="I126" s="41">
        <v>3</v>
      </c>
      <c r="J126" s="38" t="s">
        <v>89</v>
      </c>
      <c r="K126" s="43" t="s">
        <v>158</v>
      </c>
      <c r="L126" s="40">
        <v>4.68</v>
      </c>
      <c r="M126" s="40">
        <v>3.74</v>
      </c>
      <c r="N126" s="40">
        <v>12.3</v>
      </c>
      <c r="O126" s="40">
        <v>103</v>
      </c>
      <c r="P126" s="40">
        <v>0.08</v>
      </c>
    </row>
    <row r="127" spans="1:16" ht="70.5">
      <c r="A127" s="3"/>
      <c r="B127" s="38" t="s">
        <v>7</v>
      </c>
      <c r="C127" s="39">
        <f aca="true" t="shared" si="15" ref="C127:H127">C123+C124+C125+C126</f>
        <v>398</v>
      </c>
      <c r="D127" s="40">
        <f t="shared" si="15"/>
        <v>15.48</v>
      </c>
      <c r="E127" s="40">
        <f t="shared" si="15"/>
        <v>12.879999999999999</v>
      </c>
      <c r="F127" s="40">
        <f t="shared" si="15"/>
        <v>32.120000000000005</v>
      </c>
      <c r="G127" s="40">
        <f t="shared" si="15"/>
        <v>309</v>
      </c>
      <c r="H127" s="40">
        <f t="shared" si="15"/>
        <v>1.9100000000000001</v>
      </c>
      <c r="I127" s="41"/>
      <c r="J127" s="38" t="s">
        <v>7</v>
      </c>
      <c r="K127" s="39">
        <f>K123+K124+K125+K126</f>
        <v>457</v>
      </c>
      <c r="L127" s="40">
        <f>L124+L125+L126</f>
        <v>13.75</v>
      </c>
      <c r="M127" s="40">
        <f>M124+M125+M126</f>
        <v>12.139999999999999</v>
      </c>
      <c r="N127" s="40">
        <f>N124+N125+N126</f>
        <v>23.9</v>
      </c>
      <c r="O127" s="40">
        <f>O124+O125+O126</f>
        <v>259</v>
      </c>
      <c r="P127" s="40">
        <f>P124+P125+P126</f>
        <v>1.77</v>
      </c>
    </row>
    <row r="128" spans="1:16" ht="70.5">
      <c r="A128" s="3"/>
      <c r="B128" s="100" t="s">
        <v>50</v>
      </c>
      <c r="C128" s="100"/>
      <c r="D128" s="100"/>
      <c r="E128" s="100"/>
      <c r="F128" s="100"/>
      <c r="G128" s="100"/>
      <c r="H128" s="100"/>
      <c r="I128" s="100"/>
      <c r="J128" s="97" t="s">
        <v>50</v>
      </c>
      <c r="K128" s="98"/>
      <c r="L128" s="98"/>
      <c r="M128" s="98"/>
      <c r="N128" s="98"/>
      <c r="O128" s="98"/>
      <c r="P128" s="99"/>
    </row>
    <row r="129" spans="2:16" ht="141">
      <c r="B129" s="38" t="s">
        <v>72</v>
      </c>
      <c r="C129" s="43" t="s">
        <v>129</v>
      </c>
      <c r="D129" s="40">
        <v>0.38</v>
      </c>
      <c r="E129" s="40">
        <v>0.21</v>
      </c>
      <c r="F129" s="40">
        <v>19.21</v>
      </c>
      <c r="G129" s="40">
        <v>87.4</v>
      </c>
      <c r="H129" s="40">
        <v>3.8</v>
      </c>
      <c r="I129" s="41" t="s">
        <v>33</v>
      </c>
      <c r="J129" s="38" t="s">
        <v>72</v>
      </c>
      <c r="K129" s="43" t="s">
        <v>129</v>
      </c>
      <c r="L129" s="40">
        <v>0.38</v>
      </c>
      <c r="M129" s="40">
        <v>0.21</v>
      </c>
      <c r="N129" s="40">
        <v>19.21</v>
      </c>
      <c r="O129" s="40">
        <v>87.4</v>
      </c>
      <c r="P129" s="40">
        <v>3.8</v>
      </c>
    </row>
    <row r="130" spans="2:16" ht="70.5">
      <c r="B130" s="38" t="s">
        <v>7</v>
      </c>
      <c r="C130" s="39" t="str">
        <f aca="true" t="shared" si="16" ref="C130:H130">C129</f>
        <v>190</v>
      </c>
      <c r="D130" s="40">
        <f t="shared" si="16"/>
        <v>0.38</v>
      </c>
      <c r="E130" s="40">
        <f t="shared" si="16"/>
        <v>0.21</v>
      </c>
      <c r="F130" s="40">
        <f t="shared" si="16"/>
        <v>19.21</v>
      </c>
      <c r="G130" s="40">
        <f t="shared" si="16"/>
        <v>87.4</v>
      </c>
      <c r="H130" s="40">
        <f t="shared" si="16"/>
        <v>3.8</v>
      </c>
      <c r="I130" s="41"/>
      <c r="J130" s="38" t="s">
        <v>7</v>
      </c>
      <c r="K130" s="39" t="str">
        <f aca="true" t="shared" si="17" ref="K130:P130">K129</f>
        <v>190</v>
      </c>
      <c r="L130" s="40">
        <f t="shared" si="17"/>
        <v>0.38</v>
      </c>
      <c r="M130" s="40">
        <f t="shared" si="17"/>
        <v>0.21</v>
      </c>
      <c r="N130" s="40">
        <f t="shared" si="17"/>
        <v>19.21</v>
      </c>
      <c r="O130" s="40">
        <f t="shared" si="17"/>
        <v>87.4</v>
      </c>
      <c r="P130" s="40">
        <f t="shared" si="17"/>
        <v>3.8</v>
      </c>
    </row>
    <row r="131" spans="2:16" ht="70.5">
      <c r="B131" s="100" t="s">
        <v>31</v>
      </c>
      <c r="C131" s="100"/>
      <c r="D131" s="100"/>
      <c r="E131" s="100"/>
      <c r="F131" s="100"/>
      <c r="G131" s="100"/>
      <c r="H131" s="100"/>
      <c r="I131" s="100"/>
      <c r="J131" s="97" t="s">
        <v>31</v>
      </c>
      <c r="K131" s="98"/>
      <c r="L131" s="98"/>
      <c r="M131" s="98"/>
      <c r="N131" s="98"/>
      <c r="O131" s="98"/>
      <c r="P131" s="99"/>
    </row>
    <row r="132" spans="2:16" ht="211.5">
      <c r="B132" s="38" t="s">
        <v>153</v>
      </c>
      <c r="C132" s="43" t="s">
        <v>68</v>
      </c>
      <c r="D132" s="40">
        <v>1.24</v>
      </c>
      <c r="E132" s="40">
        <v>0.08</v>
      </c>
      <c r="F132" s="40">
        <v>2.6</v>
      </c>
      <c r="G132" s="40">
        <v>16</v>
      </c>
      <c r="H132" s="40">
        <v>4</v>
      </c>
      <c r="I132" s="41">
        <v>36</v>
      </c>
      <c r="J132" s="38" t="s">
        <v>153</v>
      </c>
      <c r="K132" s="43" t="s">
        <v>149</v>
      </c>
      <c r="L132" s="40">
        <v>1.55</v>
      </c>
      <c r="M132" s="40">
        <v>0.1</v>
      </c>
      <c r="N132" s="40">
        <v>3.25</v>
      </c>
      <c r="O132" s="40">
        <v>20</v>
      </c>
      <c r="P132" s="40">
        <v>5</v>
      </c>
    </row>
    <row r="133" spans="2:16" ht="211.5">
      <c r="B133" s="38" t="s">
        <v>180</v>
      </c>
      <c r="C133" s="43" t="s">
        <v>177</v>
      </c>
      <c r="D133" s="40">
        <v>6.02</v>
      </c>
      <c r="E133" s="40">
        <v>5.5</v>
      </c>
      <c r="F133" s="40">
        <v>5.77</v>
      </c>
      <c r="G133" s="40">
        <v>103</v>
      </c>
      <c r="H133" s="40">
        <v>13.21</v>
      </c>
      <c r="I133" s="41">
        <v>32</v>
      </c>
      <c r="J133" s="38" t="s">
        <v>180</v>
      </c>
      <c r="K133" s="43" t="s">
        <v>178</v>
      </c>
      <c r="L133" s="40">
        <v>6.52</v>
      </c>
      <c r="M133" s="40">
        <v>6.1</v>
      </c>
      <c r="N133" s="40">
        <v>6.42</v>
      </c>
      <c r="O133" s="40">
        <v>110</v>
      </c>
      <c r="P133" s="40">
        <v>14.65</v>
      </c>
    </row>
    <row r="134" spans="2:16" ht="211.5">
      <c r="B134" s="38" t="s">
        <v>134</v>
      </c>
      <c r="C134" s="43" t="s">
        <v>36</v>
      </c>
      <c r="D134" s="40">
        <v>8.44</v>
      </c>
      <c r="E134" s="40">
        <v>6.88</v>
      </c>
      <c r="F134" s="40">
        <v>6.13</v>
      </c>
      <c r="G134" s="40">
        <v>119.26</v>
      </c>
      <c r="H134" s="40">
        <v>0.7</v>
      </c>
      <c r="I134" s="55" t="s">
        <v>167</v>
      </c>
      <c r="J134" s="38" t="s">
        <v>134</v>
      </c>
      <c r="K134" s="43" t="s">
        <v>60</v>
      </c>
      <c r="L134" s="40">
        <v>9.84</v>
      </c>
      <c r="M134" s="40">
        <v>8.02</v>
      </c>
      <c r="N134" s="40">
        <v>7.15</v>
      </c>
      <c r="O134" s="40">
        <v>139.13</v>
      </c>
      <c r="P134" s="40">
        <v>0.81</v>
      </c>
    </row>
    <row r="135" spans="2:16" ht="70.5">
      <c r="B135" s="38" t="s">
        <v>79</v>
      </c>
      <c r="C135" s="39">
        <v>120</v>
      </c>
      <c r="D135" s="40">
        <v>2.44</v>
      </c>
      <c r="E135" s="40">
        <v>4.2</v>
      </c>
      <c r="F135" s="40">
        <v>14.45</v>
      </c>
      <c r="G135" s="40">
        <v>113.61</v>
      </c>
      <c r="H135" s="40">
        <v>11.52</v>
      </c>
      <c r="I135" s="41">
        <v>8</v>
      </c>
      <c r="J135" s="38" t="s">
        <v>79</v>
      </c>
      <c r="K135" s="39">
        <v>150</v>
      </c>
      <c r="L135" s="40">
        <v>3</v>
      </c>
      <c r="M135" s="40">
        <v>5.31</v>
      </c>
      <c r="N135" s="40">
        <v>18.12</v>
      </c>
      <c r="O135" s="40">
        <v>142.04</v>
      </c>
      <c r="P135" s="40">
        <v>14.42</v>
      </c>
    </row>
    <row r="136" spans="2:16" ht="141">
      <c r="B136" s="38" t="s">
        <v>86</v>
      </c>
      <c r="C136" s="39">
        <v>180</v>
      </c>
      <c r="D136" s="40">
        <v>0.58</v>
      </c>
      <c r="E136" s="40">
        <v>0.24</v>
      </c>
      <c r="F136" s="40">
        <v>12.2</v>
      </c>
      <c r="G136" s="40">
        <v>64</v>
      </c>
      <c r="H136" s="40">
        <v>170</v>
      </c>
      <c r="I136" s="41">
        <v>34</v>
      </c>
      <c r="J136" s="38" t="s">
        <v>86</v>
      </c>
      <c r="K136" s="39">
        <v>200</v>
      </c>
      <c r="L136" s="40">
        <v>0.71</v>
      </c>
      <c r="M136" s="40">
        <v>0.29</v>
      </c>
      <c r="N136" s="40">
        <v>15.13</v>
      </c>
      <c r="O136" s="40">
        <v>80</v>
      </c>
      <c r="P136" s="40">
        <v>210</v>
      </c>
    </row>
    <row r="137" spans="2:16" ht="141">
      <c r="B137" s="38" t="s">
        <v>54</v>
      </c>
      <c r="C137" s="39">
        <v>20</v>
      </c>
      <c r="D137" s="40">
        <v>1.6</v>
      </c>
      <c r="E137" s="40">
        <v>0.2</v>
      </c>
      <c r="F137" s="40">
        <v>9.64</v>
      </c>
      <c r="G137" s="40">
        <v>47.2</v>
      </c>
      <c r="H137" s="40">
        <v>0</v>
      </c>
      <c r="I137" s="41" t="s">
        <v>33</v>
      </c>
      <c r="J137" s="38" t="s">
        <v>54</v>
      </c>
      <c r="K137" s="39">
        <v>25</v>
      </c>
      <c r="L137" s="40">
        <v>2</v>
      </c>
      <c r="M137" s="40">
        <v>0.25</v>
      </c>
      <c r="N137" s="40">
        <v>12.05</v>
      </c>
      <c r="O137" s="40">
        <v>59</v>
      </c>
      <c r="P137" s="40">
        <v>0</v>
      </c>
    </row>
    <row r="138" spans="2:16" ht="141">
      <c r="B138" s="38" t="s">
        <v>58</v>
      </c>
      <c r="C138" s="39">
        <v>30</v>
      </c>
      <c r="D138" s="40">
        <v>1.68</v>
      </c>
      <c r="E138" s="40">
        <v>0.36</v>
      </c>
      <c r="F138" s="40">
        <v>14.82</v>
      </c>
      <c r="G138" s="40">
        <v>69.6</v>
      </c>
      <c r="H138" s="40">
        <v>0</v>
      </c>
      <c r="I138" s="41" t="s">
        <v>33</v>
      </c>
      <c r="J138" s="38" t="s">
        <v>58</v>
      </c>
      <c r="K138" s="39">
        <v>35</v>
      </c>
      <c r="L138" s="40">
        <v>1.96</v>
      </c>
      <c r="M138" s="40">
        <v>0.42</v>
      </c>
      <c r="N138" s="40">
        <v>17.29</v>
      </c>
      <c r="O138" s="40">
        <v>81.2</v>
      </c>
      <c r="P138" s="40">
        <v>0</v>
      </c>
    </row>
    <row r="139" spans="2:16" ht="70.5">
      <c r="B139" s="38" t="s">
        <v>29</v>
      </c>
      <c r="C139" s="39">
        <v>654</v>
      </c>
      <c r="D139" s="40">
        <f>SUM(D132:D138)</f>
        <v>22</v>
      </c>
      <c r="E139" s="40">
        <f>SUM(E132:E138)</f>
        <v>17.459999999999997</v>
      </c>
      <c r="F139" s="40">
        <f>SUM(F132:F138)</f>
        <v>65.61</v>
      </c>
      <c r="G139" s="40">
        <f>SUM(G132:G138)</f>
        <v>532.67</v>
      </c>
      <c r="H139" s="40">
        <f>SUM(H132:H138)</f>
        <v>199.43</v>
      </c>
      <c r="I139" s="41"/>
      <c r="J139" s="38" t="s">
        <v>29</v>
      </c>
      <c r="K139" s="39">
        <v>762</v>
      </c>
      <c r="L139" s="40">
        <f>SUM(L132:L138)</f>
        <v>25.580000000000002</v>
      </c>
      <c r="M139" s="40">
        <f>SUM(M132:M138)</f>
        <v>20.49</v>
      </c>
      <c r="N139" s="40">
        <f>SUM(N132:N138)</f>
        <v>79.41</v>
      </c>
      <c r="O139" s="40">
        <f>SUM(O132:O138)</f>
        <v>631.37</v>
      </c>
      <c r="P139" s="40">
        <f>SUM(P132:P138)</f>
        <v>244.88</v>
      </c>
    </row>
    <row r="140" spans="2:16" ht="70.5">
      <c r="B140" s="100" t="s">
        <v>28</v>
      </c>
      <c r="C140" s="100"/>
      <c r="D140" s="100"/>
      <c r="E140" s="100"/>
      <c r="F140" s="100"/>
      <c r="G140" s="100"/>
      <c r="H140" s="100"/>
      <c r="I140" s="100"/>
      <c r="J140" s="97" t="s">
        <v>28</v>
      </c>
      <c r="K140" s="98"/>
      <c r="L140" s="98"/>
      <c r="M140" s="98"/>
      <c r="N140" s="98"/>
      <c r="O140" s="98"/>
      <c r="P140" s="99"/>
    </row>
    <row r="141" spans="2:16" ht="70.5">
      <c r="B141" s="38" t="s">
        <v>39</v>
      </c>
      <c r="C141" s="43" t="s">
        <v>64</v>
      </c>
      <c r="D141" s="40">
        <v>1.3</v>
      </c>
      <c r="E141" s="40">
        <v>1.12</v>
      </c>
      <c r="F141" s="40">
        <v>6.18</v>
      </c>
      <c r="G141" s="40">
        <v>41</v>
      </c>
      <c r="H141" s="40">
        <v>0.58</v>
      </c>
      <c r="I141" s="54">
        <v>46</v>
      </c>
      <c r="J141" s="38" t="s">
        <v>39</v>
      </c>
      <c r="K141" s="43" t="s">
        <v>25</v>
      </c>
      <c r="L141" s="40">
        <v>1.45</v>
      </c>
      <c r="M141" s="40">
        <v>1.25</v>
      </c>
      <c r="N141" s="40">
        <v>7.42</v>
      </c>
      <c r="O141" s="40">
        <v>48</v>
      </c>
      <c r="P141" s="40">
        <v>0.65</v>
      </c>
    </row>
    <row r="142" spans="2:16" ht="70.5">
      <c r="B142" s="38" t="s">
        <v>99</v>
      </c>
      <c r="C142" s="43" t="s">
        <v>151</v>
      </c>
      <c r="D142" s="40">
        <v>0.64</v>
      </c>
      <c r="E142" s="40">
        <v>0.64</v>
      </c>
      <c r="F142" s="40">
        <v>15.72</v>
      </c>
      <c r="G142" s="40">
        <v>75.48</v>
      </c>
      <c r="H142" s="40">
        <v>16.04</v>
      </c>
      <c r="I142" s="41">
        <v>17</v>
      </c>
      <c r="J142" s="38" t="s">
        <v>99</v>
      </c>
      <c r="K142" s="43" t="s">
        <v>151</v>
      </c>
      <c r="L142" s="40">
        <v>0.64</v>
      </c>
      <c r="M142" s="40">
        <v>0.64</v>
      </c>
      <c r="N142" s="40">
        <v>15.72</v>
      </c>
      <c r="O142" s="40">
        <v>75.48</v>
      </c>
      <c r="P142" s="40">
        <v>16.04</v>
      </c>
    </row>
    <row r="143" spans="1:16" ht="211.5">
      <c r="A143" s="3"/>
      <c r="B143" s="44" t="s">
        <v>135</v>
      </c>
      <c r="C143" s="45" t="s">
        <v>148</v>
      </c>
      <c r="D143" s="46">
        <v>0.9</v>
      </c>
      <c r="E143" s="46">
        <v>1.2</v>
      </c>
      <c r="F143" s="46">
        <v>6.52</v>
      </c>
      <c r="G143" s="46">
        <v>76.36</v>
      </c>
      <c r="H143" s="46">
        <v>0</v>
      </c>
      <c r="I143" s="47" t="s">
        <v>33</v>
      </c>
      <c r="J143" s="44" t="s">
        <v>135</v>
      </c>
      <c r="K143" s="45" t="s">
        <v>149</v>
      </c>
      <c r="L143" s="46">
        <v>1.5</v>
      </c>
      <c r="M143" s="46">
        <v>2</v>
      </c>
      <c r="N143" s="46">
        <v>10.9</v>
      </c>
      <c r="O143" s="46">
        <v>127.25</v>
      </c>
      <c r="P143" s="46">
        <v>0</v>
      </c>
    </row>
    <row r="144" spans="1:16" ht="70.5">
      <c r="A144" s="3"/>
      <c r="B144" s="38" t="s">
        <v>7</v>
      </c>
      <c r="C144" s="39">
        <f aca="true" t="shared" si="18" ref="C144:H144">C141+C142+C143</f>
        <v>370</v>
      </c>
      <c r="D144" s="40">
        <f t="shared" si="18"/>
        <v>2.84</v>
      </c>
      <c r="E144" s="40">
        <f t="shared" si="18"/>
        <v>2.96</v>
      </c>
      <c r="F144" s="40">
        <f t="shared" si="18"/>
        <v>28.419999999999998</v>
      </c>
      <c r="G144" s="40">
        <f t="shared" si="18"/>
        <v>192.84</v>
      </c>
      <c r="H144" s="40">
        <f t="shared" si="18"/>
        <v>16.619999999999997</v>
      </c>
      <c r="I144" s="41"/>
      <c r="J144" s="38" t="s">
        <v>7</v>
      </c>
      <c r="K144" s="39">
        <f aca="true" t="shared" si="19" ref="K144:P144">K141+K142+K143</f>
        <v>410</v>
      </c>
      <c r="L144" s="40">
        <f t="shared" si="19"/>
        <v>3.59</v>
      </c>
      <c r="M144" s="40">
        <f t="shared" si="19"/>
        <v>3.89</v>
      </c>
      <c r="N144" s="40">
        <f t="shared" si="19"/>
        <v>34.04</v>
      </c>
      <c r="O144" s="40">
        <f t="shared" si="19"/>
        <v>250.73000000000002</v>
      </c>
      <c r="P144" s="40">
        <f t="shared" si="19"/>
        <v>16.689999999999998</v>
      </c>
    </row>
    <row r="145" spans="1:16" ht="70.5">
      <c r="A145" s="3"/>
      <c r="B145" s="38"/>
      <c r="C145" s="43"/>
      <c r="D145" s="74" t="s">
        <v>1</v>
      </c>
      <c r="E145" s="74" t="s">
        <v>2</v>
      </c>
      <c r="F145" s="74" t="s">
        <v>3</v>
      </c>
      <c r="G145" s="74" t="s">
        <v>4</v>
      </c>
      <c r="H145" s="74" t="s">
        <v>5</v>
      </c>
      <c r="I145" s="41"/>
      <c r="J145" s="38"/>
      <c r="K145" s="43"/>
      <c r="L145" s="74" t="s">
        <v>1</v>
      </c>
      <c r="M145" s="74" t="s">
        <v>2</v>
      </c>
      <c r="N145" s="74" t="s">
        <v>3</v>
      </c>
      <c r="O145" s="74" t="s">
        <v>4</v>
      </c>
      <c r="P145" s="74" t="s">
        <v>5</v>
      </c>
    </row>
    <row r="146" spans="1:16" ht="70.5">
      <c r="A146" s="3"/>
      <c r="B146" s="37" t="s">
        <v>11</v>
      </c>
      <c r="C146" s="43"/>
      <c r="D146" s="40">
        <f>SUM(D127+D130+D139+D144)</f>
        <v>40.7</v>
      </c>
      <c r="E146" s="40">
        <f>SUM(E127+E130+E139+E144)</f>
        <v>33.51</v>
      </c>
      <c r="F146" s="40">
        <f>SUM(F127+F130+F139+F144)</f>
        <v>145.35999999999999</v>
      </c>
      <c r="G146" s="40">
        <f>SUM(G127+G130+G139+G144)</f>
        <v>1121.9099999999999</v>
      </c>
      <c r="H146" s="40">
        <f>SUM(H127+H130+H139+H144)</f>
        <v>221.76000000000002</v>
      </c>
      <c r="I146" s="41"/>
      <c r="J146" s="37" t="s">
        <v>11</v>
      </c>
      <c r="K146" s="43"/>
      <c r="L146" s="40">
        <f>SUM(L127+L130+L139+L144)</f>
        <v>43.3</v>
      </c>
      <c r="M146" s="40">
        <f>SUM(M127+M130+M139+M144)</f>
        <v>36.73</v>
      </c>
      <c r="N146" s="40">
        <f>SUM(N127+N130+N139+N144)</f>
        <v>156.56</v>
      </c>
      <c r="O146" s="40">
        <f>SUM(O127+O130+O139+O144)</f>
        <v>1228.5</v>
      </c>
      <c r="P146" s="40">
        <f>SUM(P127+P130+P139+P144)</f>
        <v>267.14</v>
      </c>
    </row>
    <row r="147" spans="1:16" ht="139.5">
      <c r="A147" s="3"/>
      <c r="B147" s="37" t="s">
        <v>133</v>
      </c>
      <c r="C147" s="43"/>
      <c r="D147" s="40">
        <v>42</v>
      </c>
      <c r="E147" s="40">
        <v>47</v>
      </c>
      <c r="F147" s="40">
        <v>203</v>
      </c>
      <c r="G147" s="40">
        <v>1400</v>
      </c>
      <c r="H147" s="40">
        <v>45</v>
      </c>
      <c r="I147" s="41"/>
      <c r="J147" s="37" t="s">
        <v>133</v>
      </c>
      <c r="K147" s="43"/>
      <c r="L147" s="40">
        <v>54</v>
      </c>
      <c r="M147" s="40">
        <v>60</v>
      </c>
      <c r="N147" s="40">
        <v>261</v>
      </c>
      <c r="O147" s="40">
        <v>1800</v>
      </c>
      <c r="P147" s="40">
        <v>50</v>
      </c>
    </row>
    <row r="148" spans="1:16" ht="70.5">
      <c r="A148" s="3"/>
      <c r="B148" s="48" t="s">
        <v>126</v>
      </c>
      <c r="C148" s="74"/>
      <c r="D148" s="40">
        <f>D146*100/D147</f>
        <v>96.90476190476191</v>
      </c>
      <c r="E148" s="40">
        <f>E146*100/E147</f>
        <v>71.29787234042553</v>
      </c>
      <c r="F148" s="40">
        <f>F146*100/F147</f>
        <v>71.60591133004925</v>
      </c>
      <c r="G148" s="40">
        <f>G146*100/G147</f>
        <v>80.13642857142857</v>
      </c>
      <c r="H148" s="40">
        <f>H146*100/H147</f>
        <v>492.80000000000007</v>
      </c>
      <c r="I148" s="76"/>
      <c r="J148" s="48" t="s">
        <v>126</v>
      </c>
      <c r="K148" s="74"/>
      <c r="L148" s="40">
        <f>L146*100/L147</f>
        <v>80.18518518518519</v>
      </c>
      <c r="M148" s="40">
        <f>M146*100/M147</f>
        <v>61.21666666666666</v>
      </c>
      <c r="N148" s="40">
        <f>N146*100/N147</f>
        <v>59.984674329501914</v>
      </c>
      <c r="O148" s="40">
        <f>O146*100/O147</f>
        <v>68.25</v>
      </c>
      <c r="P148" s="40">
        <f>P146*100/P147</f>
        <v>534.28</v>
      </c>
    </row>
    <row r="149" spans="1:16" ht="70.5">
      <c r="A149" s="3"/>
      <c r="B149" s="2" t="s">
        <v>136</v>
      </c>
      <c r="I149" s="15"/>
      <c r="J149" s="2" t="s">
        <v>137</v>
      </c>
      <c r="K149" s="16"/>
      <c r="L149" s="2"/>
      <c r="M149" s="2"/>
      <c r="N149" s="2"/>
      <c r="O149" s="2"/>
      <c r="P149" s="2"/>
    </row>
    <row r="150" spans="1:16" ht="70.5">
      <c r="A150" s="3"/>
      <c r="B150" s="100" t="s">
        <v>65</v>
      </c>
      <c r="C150" s="102" t="s">
        <v>66</v>
      </c>
      <c r="D150" s="100" t="s">
        <v>24</v>
      </c>
      <c r="E150" s="100"/>
      <c r="F150" s="100"/>
      <c r="G150" s="100" t="s">
        <v>121</v>
      </c>
      <c r="H150" s="100" t="s">
        <v>67</v>
      </c>
      <c r="I150" s="103" t="s">
        <v>100</v>
      </c>
      <c r="J150" s="100" t="s">
        <v>65</v>
      </c>
      <c r="K150" s="102" t="s">
        <v>66</v>
      </c>
      <c r="L150" s="100" t="s">
        <v>24</v>
      </c>
      <c r="M150" s="100"/>
      <c r="N150" s="100"/>
      <c r="O150" s="100" t="s">
        <v>121</v>
      </c>
      <c r="P150" s="100" t="s">
        <v>67</v>
      </c>
    </row>
    <row r="151" spans="1:16" ht="70.5">
      <c r="A151" s="3"/>
      <c r="B151" s="100"/>
      <c r="C151" s="102"/>
      <c r="D151" s="74" t="s">
        <v>1</v>
      </c>
      <c r="E151" s="74" t="s">
        <v>2</v>
      </c>
      <c r="F151" s="74" t="s">
        <v>3</v>
      </c>
      <c r="G151" s="100"/>
      <c r="H151" s="100"/>
      <c r="I151" s="103"/>
      <c r="J151" s="100"/>
      <c r="K151" s="102"/>
      <c r="L151" s="74" t="s">
        <v>1</v>
      </c>
      <c r="M151" s="74" t="s">
        <v>2</v>
      </c>
      <c r="N151" s="74" t="s">
        <v>3</v>
      </c>
      <c r="O151" s="100"/>
      <c r="P151" s="100"/>
    </row>
    <row r="152" spans="1:16" ht="70.5">
      <c r="A152" s="3"/>
      <c r="B152" s="87" t="s">
        <v>162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9"/>
    </row>
    <row r="153" spans="1:16" ht="70.5">
      <c r="A153" s="3"/>
      <c r="B153" s="48" t="s">
        <v>17</v>
      </c>
      <c r="C153" s="74"/>
      <c r="D153" s="74"/>
      <c r="E153" s="74"/>
      <c r="F153" s="74"/>
      <c r="G153" s="74"/>
      <c r="H153" s="74"/>
      <c r="I153" s="74"/>
      <c r="J153" s="37" t="s">
        <v>17</v>
      </c>
      <c r="K153" s="37"/>
      <c r="L153" s="37"/>
      <c r="M153" s="37"/>
      <c r="N153" s="37"/>
      <c r="O153" s="37"/>
      <c r="P153" s="37"/>
    </row>
    <row r="154" spans="1:16" ht="70.5">
      <c r="A154" s="3"/>
      <c r="B154" s="100" t="s">
        <v>6</v>
      </c>
      <c r="C154" s="100"/>
      <c r="D154" s="100"/>
      <c r="E154" s="100"/>
      <c r="F154" s="100"/>
      <c r="G154" s="100"/>
      <c r="H154" s="100"/>
      <c r="I154" s="100"/>
      <c r="J154" s="97" t="s">
        <v>6</v>
      </c>
      <c r="K154" s="98"/>
      <c r="L154" s="98"/>
      <c r="M154" s="98"/>
      <c r="N154" s="98"/>
      <c r="O154" s="98"/>
      <c r="P154" s="99"/>
    </row>
    <row r="155" spans="1:16" ht="70.5">
      <c r="A155" s="3"/>
      <c r="B155" s="44" t="s">
        <v>94</v>
      </c>
      <c r="C155" s="52">
        <v>150</v>
      </c>
      <c r="D155" s="46">
        <v>12.9</v>
      </c>
      <c r="E155" s="46">
        <v>17.11</v>
      </c>
      <c r="F155" s="46">
        <v>6.06</v>
      </c>
      <c r="G155" s="46">
        <v>228</v>
      </c>
      <c r="H155" s="46">
        <v>1.49</v>
      </c>
      <c r="I155" s="47">
        <v>35</v>
      </c>
      <c r="J155" s="44" t="s">
        <v>94</v>
      </c>
      <c r="K155" s="52">
        <v>150</v>
      </c>
      <c r="L155" s="46">
        <v>12.9</v>
      </c>
      <c r="M155" s="46">
        <v>17.11</v>
      </c>
      <c r="N155" s="46">
        <v>6.06</v>
      </c>
      <c r="O155" s="46">
        <v>228</v>
      </c>
      <c r="P155" s="46">
        <v>1.49</v>
      </c>
    </row>
    <row r="156" spans="1:16" ht="211.5">
      <c r="A156" s="3"/>
      <c r="B156" s="38" t="s">
        <v>154</v>
      </c>
      <c r="C156" s="43" t="s">
        <v>68</v>
      </c>
      <c r="D156" s="40">
        <v>0.88</v>
      </c>
      <c r="E156" s="40">
        <v>0.16</v>
      </c>
      <c r="F156" s="40">
        <v>4.48</v>
      </c>
      <c r="G156" s="40">
        <v>23.33</v>
      </c>
      <c r="H156" s="40">
        <v>1.92</v>
      </c>
      <c r="I156" s="41">
        <v>36</v>
      </c>
      <c r="J156" s="38" t="s">
        <v>154</v>
      </c>
      <c r="K156" s="43" t="s">
        <v>149</v>
      </c>
      <c r="L156" s="40">
        <v>1.1</v>
      </c>
      <c r="M156" s="40">
        <v>0.2</v>
      </c>
      <c r="N156" s="40">
        <v>5.6</v>
      </c>
      <c r="O156" s="40">
        <v>29.16</v>
      </c>
      <c r="P156" s="40">
        <v>2.4</v>
      </c>
    </row>
    <row r="157" spans="1:16" ht="141">
      <c r="A157" s="3"/>
      <c r="B157" s="38" t="s">
        <v>62</v>
      </c>
      <c r="C157" s="39">
        <v>180</v>
      </c>
      <c r="D157" s="40">
        <v>2.76</v>
      </c>
      <c r="E157" s="40">
        <v>2.27</v>
      </c>
      <c r="F157" s="40">
        <v>8.82</v>
      </c>
      <c r="G157" s="40">
        <v>64</v>
      </c>
      <c r="H157" s="40">
        <v>1.1</v>
      </c>
      <c r="I157" s="41">
        <v>2</v>
      </c>
      <c r="J157" s="38" t="s">
        <v>62</v>
      </c>
      <c r="K157" s="39">
        <v>200</v>
      </c>
      <c r="L157" s="40">
        <v>4.13</v>
      </c>
      <c r="M157" s="40">
        <v>3.43</v>
      </c>
      <c r="N157" s="40">
        <v>11.41</v>
      </c>
      <c r="O157" s="40">
        <v>92</v>
      </c>
      <c r="P157" s="40">
        <v>1.69</v>
      </c>
    </row>
    <row r="158" spans="1:16" ht="70.5">
      <c r="A158" s="3"/>
      <c r="B158" s="38" t="s">
        <v>37</v>
      </c>
      <c r="C158" s="43" t="s">
        <v>159</v>
      </c>
      <c r="D158" s="40">
        <v>1.57</v>
      </c>
      <c r="E158" s="40">
        <v>4.45</v>
      </c>
      <c r="F158" s="40">
        <v>9.92</v>
      </c>
      <c r="G158" s="40">
        <v>86</v>
      </c>
      <c r="H158" s="40">
        <v>0</v>
      </c>
      <c r="I158" s="41">
        <v>16</v>
      </c>
      <c r="J158" s="38" t="s">
        <v>37</v>
      </c>
      <c r="K158" s="43" t="s">
        <v>160</v>
      </c>
      <c r="L158" s="40">
        <v>1.95</v>
      </c>
      <c r="M158" s="40">
        <v>4.49</v>
      </c>
      <c r="N158" s="40">
        <v>12.3</v>
      </c>
      <c r="O158" s="40">
        <v>98</v>
      </c>
      <c r="P158" s="40">
        <v>0</v>
      </c>
    </row>
    <row r="159" spans="1:16" ht="70.5">
      <c r="A159" s="3"/>
      <c r="B159" s="38" t="s">
        <v>7</v>
      </c>
      <c r="C159" s="39">
        <f>C155+C156+C157+C158</f>
        <v>396</v>
      </c>
      <c r="D159" s="40">
        <f>SUM(D155:D158)</f>
        <v>18.11</v>
      </c>
      <c r="E159" s="40">
        <f>SUM(E155:E158)</f>
        <v>23.99</v>
      </c>
      <c r="F159" s="40">
        <f>SUM(F155:F158)</f>
        <v>29.28</v>
      </c>
      <c r="G159" s="40">
        <f>SUM(G155:G158)</f>
        <v>401.33</v>
      </c>
      <c r="H159" s="40">
        <f>SUM(H155:H158)</f>
        <v>4.51</v>
      </c>
      <c r="I159" s="41"/>
      <c r="J159" s="38" t="s">
        <v>7</v>
      </c>
      <c r="K159" s="39">
        <f>K155+K156+K157+K158</f>
        <v>431</v>
      </c>
      <c r="L159" s="40">
        <f>SUM(L155:L158)</f>
        <v>20.08</v>
      </c>
      <c r="M159" s="40">
        <f>SUM(M155:M158)</f>
        <v>25.229999999999997</v>
      </c>
      <c r="N159" s="40">
        <f>SUM(N155:N158)</f>
        <v>35.370000000000005</v>
      </c>
      <c r="O159" s="40">
        <f>SUM(O155:O158)</f>
        <v>447.16</v>
      </c>
      <c r="P159" s="40">
        <f>SUM(P155:P158)</f>
        <v>5.58</v>
      </c>
    </row>
    <row r="160" spans="1:16" ht="70.5">
      <c r="A160" s="3"/>
      <c r="B160" s="100" t="s">
        <v>50</v>
      </c>
      <c r="C160" s="100"/>
      <c r="D160" s="100"/>
      <c r="E160" s="100"/>
      <c r="F160" s="100"/>
      <c r="G160" s="100"/>
      <c r="H160" s="100"/>
      <c r="I160" s="100"/>
      <c r="J160" s="97" t="s">
        <v>50</v>
      </c>
      <c r="K160" s="98"/>
      <c r="L160" s="98"/>
      <c r="M160" s="98"/>
      <c r="N160" s="98"/>
      <c r="O160" s="98"/>
      <c r="P160" s="99"/>
    </row>
    <row r="161" spans="1:16" ht="211.5">
      <c r="A161" s="3"/>
      <c r="B161" s="38" t="s">
        <v>87</v>
      </c>
      <c r="C161" s="43" t="s">
        <v>26</v>
      </c>
      <c r="D161" s="40">
        <v>2.9</v>
      </c>
      <c r="E161" s="40">
        <v>2.5</v>
      </c>
      <c r="F161" s="40">
        <v>4.8</v>
      </c>
      <c r="G161" s="40">
        <v>54</v>
      </c>
      <c r="H161" s="40">
        <v>1.3</v>
      </c>
      <c r="I161" s="41" t="s">
        <v>163</v>
      </c>
      <c r="J161" s="38" t="s">
        <v>87</v>
      </c>
      <c r="K161" s="43" t="s">
        <v>26</v>
      </c>
      <c r="L161" s="40">
        <v>2.9</v>
      </c>
      <c r="M161" s="40">
        <v>2.5</v>
      </c>
      <c r="N161" s="40">
        <v>4.8</v>
      </c>
      <c r="O161" s="40">
        <v>54</v>
      </c>
      <c r="P161" s="40">
        <v>1.3</v>
      </c>
    </row>
    <row r="162" spans="1:16" ht="70.5">
      <c r="A162" s="3"/>
      <c r="B162" s="38" t="s">
        <v>7</v>
      </c>
      <c r="C162" s="39" t="str">
        <f>C161</f>
        <v>100</v>
      </c>
      <c r="D162" s="40">
        <f>SUM(D161:D161)</f>
        <v>2.9</v>
      </c>
      <c r="E162" s="40">
        <f>SUM(E161:E161)</f>
        <v>2.5</v>
      </c>
      <c r="F162" s="40">
        <f>SUM(F161:F161)</f>
        <v>4.8</v>
      </c>
      <c r="G162" s="40">
        <f>SUM(G161:G161)</f>
        <v>54</v>
      </c>
      <c r="H162" s="40">
        <f>SUM(H161:H161)</f>
        <v>1.3</v>
      </c>
      <c r="I162" s="41"/>
      <c r="J162" s="38" t="s">
        <v>7</v>
      </c>
      <c r="K162" s="39" t="str">
        <f>K161</f>
        <v>100</v>
      </c>
      <c r="L162" s="40">
        <f>SUM(L161:L161)</f>
        <v>2.9</v>
      </c>
      <c r="M162" s="40">
        <f>SUM(M161:M161)</f>
        <v>2.5</v>
      </c>
      <c r="N162" s="40">
        <f>SUM(N161:N161)</f>
        <v>4.8</v>
      </c>
      <c r="O162" s="40">
        <f>SUM(O161:O161)</f>
        <v>54</v>
      </c>
      <c r="P162" s="40">
        <f>SUM(P161:P161)</f>
        <v>1.3</v>
      </c>
    </row>
    <row r="163" spans="1:16" ht="70.5">
      <c r="A163" s="3"/>
      <c r="B163" s="100" t="s">
        <v>31</v>
      </c>
      <c r="C163" s="100"/>
      <c r="D163" s="100"/>
      <c r="E163" s="100"/>
      <c r="F163" s="100"/>
      <c r="G163" s="100"/>
      <c r="H163" s="100"/>
      <c r="I163" s="100"/>
      <c r="J163" s="97" t="s">
        <v>31</v>
      </c>
      <c r="K163" s="98"/>
      <c r="L163" s="98"/>
      <c r="M163" s="98"/>
      <c r="N163" s="98"/>
      <c r="O163" s="98"/>
      <c r="P163" s="99"/>
    </row>
    <row r="164" spans="1:16" ht="211.5">
      <c r="A164" s="3"/>
      <c r="B164" s="49" t="s">
        <v>139</v>
      </c>
      <c r="C164" s="43" t="s">
        <v>68</v>
      </c>
      <c r="D164" s="40">
        <v>0.48</v>
      </c>
      <c r="E164" s="40">
        <v>1.89</v>
      </c>
      <c r="F164" s="40">
        <v>3.09</v>
      </c>
      <c r="G164" s="40">
        <v>31.2</v>
      </c>
      <c r="H164" s="40">
        <v>3.84</v>
      </c>
      <c r="I164" s="41">
        <v>18</v>
      </c>
      <c r="J164" s="49" t="s">
        <v>139</v>
      </c>
      <c r="K164" s="45" t="s">
        <v>149</v>
      </c>
      <c r="L164" s="46">
        <v>0.6</v>
      </c>
      <c r="M164" s="46">
        <v>2.36</v>
      </c>
      <c r="N164" s="46">
        <v>3.86</v>
      </c>
      <c r="O164" s="46">
        <v>39</v>
      </c>
      <c r="P164" s="46">
        <v>4.8</v>
      </c>
    </row>
    <row r="165" spans="1:16" ht="141">
      <c r="A165" s="3"/>
      <c r="B165" s="38" t="s">
        <v>156</v>
      </c>
      <c r="C165" s="43" t="s">
        <v>174</v>
      </c>
      <c r="D165" s="40">
        <v>8.02</v>
      </c>
      <c r="E165" s="40">
        <v>4.86</v>
      </c>
      <c r="F165" s="40">
        <v>14.8</v>
      </c>
      <c r="G165" s="40">
        <v>132</v>
      </c>
      <c r="H165" s="40">
        <v>4.1</v>
      </c>
      <c r="I165" s="41">
        <v>44</v>
      </c>
      <c r="J165" s="38" t="s">
        <v>156</v>
      </c>
      <c r="K165" s="43" t="s">
        <v>175</v>
      </c>
      <c r="L165" s="40">
        <v>8.41</v>
      </c>
      <c r="M165" s="40">
        <v>5.27</v>
      </c>
      <c r="N165" s="40">
        <v>15.69</v>
      </c>
      <c r="O165" s="40">
        <v>139</v>
      </c>
      <c r="P165" s="40">
        <v>4.57</v>
      </c>
    </row>
    <row r="166" spans="1:16" ht="141">
      <c r="A166" s="3"/>
      <c r="B166" s="44" t="s">
        <v>128</v>
      </c>
      <c r="C166" s="52">
        <v>50</v>
      </c>
      <c r="D166" s="46">
        <v>4.69</v>
      </c>
      <c r="E166" s="46">
        <v>3.88</v>
      </c>
      <c r="F166" s="46">
        <v>3.63</v>
      </c>
      <c r="G166" s="46">
        <v>68.16</v>
      </c>
      <c r="H166" s="46">
        <v>0.08</v>
      </c>
      <c r="I166" s="47" t="s">
        <v>165</v>
      </c>
      <c r="J166" s="44" t="s">
        <v>128</v>
      </c>
      <c r="K166" s="52">
        <v>70</v>
      </c>
      <c r="L166" s="46">
        <v>6.56</v>
      </c>
      <c r="M166" s="46">
        <v>5.43</v>
      </c>
      <c r="N166" s="46">
        <v>5.08</v>
      </c>
      <c r="O166" s="46">
        <v>95.43</v>
      </c>
      <c r="P166" s="46">
        <v>0.11</v>
      </c>
    </row>
    <row r="167" spans="1:16" ht="66" customHeight="1">
      <c r="A167" s="3"/>
      <c r="B167" s="38" t="s">
        <v>61</v>
      </c>
      <c r="C167" s="39">
        <v>20</v>
      </c>
      <c r="D167" s="40">
        <v>0.17</v>
      </c>
      <c r="E167" s="40">
        <v>0.64</v>
      </c>
      <c r="F167" s="40">
        <v>0.94</v>
      </c>
      <c r="G167" s="40">
        <v>9.71</v>
      </c>
      <c r="H167" s="40">
        <v>0.27</v>
      </c>
      <c r="I167" s="41">
        <v>7</v>
      </c>
      <c r="J167" s="38" t="s">
        <v>61</v>
      </c>
      <c r="K167" s="39">
        <v>40</v>
      </c>
      <c r="L167" s="40">
        <v>0.33</v>
      </c>
      <c r="M167" s="40">
        <v>1.28</v>
      </c>
      <c r="N167" s="40">
        <v>1.89</v>
      </c>
      <c r="O167" s="40">
        <v>19.43</v>
      </c>
      <c r="P167" s="40">
        <v>0.55</v>
      </c>
    </row>
    <row r="168" spans="1:16" ht="70.5">
      <c r="A168" s="3"/>
      <c r="B168" s="38" t="s">
        <v>147</v>
      </c>
      <c r="C168" s="39">
        <v>120</v>
      </c>
      <c r="D168" s="53">
        <v>2.28</v>
      </c>
      <c r="E168" s="53">
        <v>4.92</v>
      </c>
      <c r="F168" s="53">
        <v>15.24</v>
      </c>
      <c r="G168" s="53">
        <v>114</v>
      </c>
      <c r="H168" s="53">
        <v>16.68</v>
      </c>
      <c r="I168" s="41">
        <v>4</v>
      </c>
      <c r="J168" s="38" t="s">
        <v>147</v>
      </c>
      <c r="K168" s="39">
        <v>130</v>
      </c>
      <c r="L168" s="53">
        <v>2.47</v>
      </c>
      <c r="M168" s="53">
        <v>5.33</v>
      </c>
      <c r="N168" s="53">
        <v>16.51</v>
      </c>
      <c r="O168" s="53">
        <v>123.5</v>
      </c>
      <c r="P168" s="53">
        <v>18.07</v>
      </c>
    </row>
    <row r="169" spans="1:16" ht="70.5">
      <c r="A169" s="3"/>
      <c r="B169" s="38" t="s">
        <v>124</v>
      </c>
      <c r="C169" s="39">
        <v>160</v>
      </c>
      <c r="D169" s="40">
        <v>0.16</v>
      </c>
      <c r="E169" s="40">
        <v>0.06</v>
      </c>
      <c r="F169" s="40">
        <v>11.05</v>
      </c>
      <c r="G169" s="40">
        <v>48</v>
      </c>
      <c r="H169" s="40">
        <v>30</v>
      </c>
      <c r="I169" s="41">
        <v>20</v>
      </c>
      <c r="J169" s="38" t="s">
        <v>124</v>
      </c>
      <c r="K169" s="39">
        <v>200</v>
      </c>
      <c r="L169" s="40">
        <v>0.21</v>
      </c>
      <c r="M169" s="40">
        <v>0.08</v>
      </c>
      <c r="N169" s="40">
        <v>15.4</v>
      </c>
      <c r="O169" s="40">
        <v>66</v>
      </c>
      <c r="P169" s="40">
        <v>40</v>
      </c>
    </row>
    <row r="170" spans="1:16" ht="141">
      <c r="A170" s="3"/>
      <c r="B170" s="38" t="s">
        <v>54</v>
      </c>
      <c r="C170" s="39">
        <v>20</v>
      </c>
      <c r="D170" s="40">
        <v>1.6</v>
      </c>
      <c r="E170" s="40">
        <v>0.2</v>
      </c>
      <c r="F170" s="40">
        <v>9.64</v>
      </c>
      <c r="G170" s="40">
        <v>47.2</v>
      </c>
      <c r="H170" s="40">
        <v>0</v>
      </c>
      <c r="I170" s="41" t="s">
        <v>33</v>
      </c>
      <c r="J170" s="38" t="s">
        <v>54</v>
      </c>
      <c r="K170" s="39">
        <v>25</v>
      </c>
      <c r="L170" s="40">
        <v>2</v>
      </c>
      <c r="M170" s="40">
        <v>0.25</v>
      </c>
      <c r="N170" s="40">
        <v>12.05</v>
      </c>
      <c r="O170" s="40">
        <v>59</v>
      </c>
      <c r="P170" s="40">
        <v>0</v>
      </c>
    </row>
    <row r="171" spans="1:16" ht="141">
      <c r="A171" s="3"/>
      <c r="B171" s="38" t="s">
        <v>58</v>
      </c>
      <c r="C171" s="39">
        <v>30</v>
      </c>
      <c r="D171" s="40">
        <v>1.68</v>
      </c>
      <c r="E171" s="40">
        <v>0.36</v>
      </c>
      <c r="F171" s="40">
        <v>14.82</v>
      </c>
      <c r="G171" s="40">
        <v>69.6</v>
      </c>
      <c r="H171" s="40">
        <v>0</v>
      </c>
      <c r="I171" s="41" t="s">
        <v>33</v>
      </c>
      <c r="J171" s="38" t="s">
        <v>58</v>
      </c>
      <c r="K171" s="39">
        <v>40</v>
      </c>
      <c r="L171" s="40">
        <v>2.24</v>
      </c>
      <c r="M171" s="40">
        <v>0.48</v>
      </c>
      <c r="N171" s="40">
        <v>19.76</v>
      </c>
      <c r="O171" s="40">
        <v>92.8</v>
      </c>
      <c r="P171" s="40">
        <v>0</v>
      </c>
    </row>
    <row r="172" spans="1:16" ht="70.5">
      <c r="A172" s="3"/>
      <c r="B172" s="38" t="s">
        <v>7</v>
      </c>
      <c r="C172" s="39">
        <v>636</v>
      </c>
      <c r="D172" s="40">
        <f>D164+D165+D166+D167+D168+D169+D170+D171</f>
        <v>19.080000000000002</v>
      </c>
      <c r="E172" s="40">
        <f>E164+E165+E166+E167+E168+E169+E170+E171</f>
        <v>16.809999999999995</v>
      </c>
      <c r="F172" s="40">
        <f>F164+F165+F166+F167+F168+F169+F170+F171</f>
        <v>73.21000000000001</v>
      </c>
      <c r="G172" s="40">
        <f>G164+G165+G166+G167+G168+G169+G170+G171</f>
        <v>519.87</v>
      </c>
      <c r="H172" s="40">
        <f>H164+H165+H166+H167+H168+H169+H170+H171</f>
        <v>54.97</v>
      </c>
      <c r="I172" s="41"/>
      <c r="J172" s="38" t="s">
        <v>7</v>
      </c>
      <c r="K172" s="39">
        <v>787</v>
      </c>
      <c r="L172" s="40">
        <f>L164++L165+L166+L167+L168+L169+L170+L171</f>
        <v>22.82</v>
      </c>
      <c r="M172" s="40">
        <f>M164++M165+M166+M167+M168+M169+M170+M171</f>
        <v>20.479999999999997</v>
      </c>
      <c r="N172" s="40">
        <f>N164++N165+N166+N167+N168+N169+N170+N171</f>
        <v>90.24000000000001</v>
      </c>
      <c r="O172" s="40">
        <f>O164++O165+O166+O167+O168+O169+O170+O171</f>
        <v>634.16</v>
      </c>
      <c r="P172" s="40">
        <f>P164++P165+P166+P167+P168+P169+P170+P171</f>
        <v>68.1</v>
      </c>
    </row>
    <row r="173" spans="1:16" ht="70.5">
      <c r="A173" s="3"/>
      <c r="B173" s="100" t="s">
        <v>28</v>
      </c>
      <c r="C173" s="100"/>
      <c r="D173" s="100"/>
      <c r="E173" s="100"/>
      <c r="F173" s="100"/>
      <c r="G173" s="100"/>
      <c r="H173" s="100"/>
      <c r="I173" s="100"/>
      <c r="J173" s="97" t="s">
        <v>28</v>
      </c>
      <c r="K173" s="98"/>
      <c r="L173" s="98"/>
      <c r="M173" s="98"/>
      <c r="N173" s="98"/>
      <c r="O173" s="98"/>
      <c r="P173" s="99"/>
    </row>
    <row r="174" spans="1:16" ht="229.5" customHeight="1">
      <c r="A174" s="3"/>
      <c r="B174" s="38" t="s">
        <v>143</v>
      </c>
      <c r="C174" s="43" t="s">
        <v>149</v>
      </c>
      <c r="D174" s="40">
        <v>3</v>
      </c>
      <c r="E174" s="40">
        <v>4</v>
      </c>
      <c r="F174" s="40">
        <v>14.5</v>
      </c>
      <c r="G174" s="40">
        <v>118.07</v>
      </c>
      <c r="H174" s="40">
        <v>0.19</v>
      </c>
      <c r="I174" s="41" t="s">
        <v>170</v>
      </c>
      <c r="J174" s="38" t="s">
        <v>143</v>
      </c>
      <c r="K174" s="43" t="s">
        <v>36</v>
      </c>
      <c r="L174" s="40">
        <v>3.6</v>
      </c>
      <c r="M174" s="40">
        <v>4.8</v>
      </c>
      <c r="N174" s="40">
        <v>17.4</v>
      </c>
      <c r="O174" s="40">
        <v>141.68</v>
      </c>
      <c r="P174" s="40">
        <v>0.23</v>
      </c>
    </row>
    <row r="175" spans="1:16" ht="70.5">
      <c r="A175" s="3"/>
      <c r="B175" s="38" t="s">
        <v>10</v>
      </c>
      <c r="C175" s="39">
        <v>180</v>
      </c>
      <c r="D175" s="40">
        <v>0</v>
      </c>
      <c r="E175" s="40">
        <v>0</v>
      </c>
      <c r="F175" s="40">
        <v>4.14</v>
      </c>
      <c r="G175" s="40">
        <v>18</v>
      </c>
      <c r="H175" s="42">
        <v>1.6</v>
      </c>
      <c r="I175" s="41">
        <v>29</v>
      </c>
      <c r="J175" s="38" t="s">
        <v>10</v>
      </c>
      <c r="K175" s="39">
        <v>200</v>
      </c>
      <c r="L175" s="40">
        <v>0.04</v>
      </c>
      <c r="M175" s="40">
        <v>0</v>
      </c>
      <c r="N175" s="40">
        <v>5.17</v>
      </c>
      <c r="O175" s="40">
        <v>23</v>
      </c>
      <c r="P175" s="42">
        <v>2</v>
      </c>
    </row>
    <row r="176" spans="1:16" ht="70.5">
      <c r="A176" s="3"/>
      <c r="B176" s="38" t="s">
        <v>7</v>
      </c>
      <c r="C176" s="39">
        <f aca="true" t="shared" si="20" ref="C176:H176">C174+C175</f>
        <v>230</v>
      </c>
      <c r="D176" s="40">
        <f t="shared" si="20"/>
        <v>3</v>
      </c>
      <c r="E176" s="40">
        <f t="shared" si="20"/>
        <v>4</v>
      </c>
      <c r="F176" s="40">
        <f t="shared" si="20"/>
        <v>18.64</v>
      </c>
      <c r="G176" s="40">
        <f t="shared" si="20"/>
        <v>136.07</v>
      </c>
      <c r="H176" s="40">
        <f t="shared" si="20"/>
        <v>1.79</v>
      </c>
      <c r="I176" s="41"/>
      <c r="J176" s="38" t="s">
        <v>7</v>
      </c>
      <c r="K176" s="39">
        <f aca="true" t="shared" si="21" ref="K176:P176">K174+K175</f>
        <v>260</v>
      </c>
      <c r="L176" s="40">
        <f t="shared" si="21"/>
        <v>3.64</v>
      </c>
      <c r="M176" s="40">
        <f t="shared" si="21"/>
        <v>4.8</v>
      </c>
      <c r="N176" s="40">
        <f t="shared" si="21"/>
        <v>22.57</v>
      </c>
      <c r="O176" s="40">
        <f t="shared" si="21"/>
        <v>164.68</v>
      </c>
      <c r="P176" s="40">
        <f t="shared" si="21"/>
        <v>2.23</v>
      </c>
    </row>
    <row r="177" spans="1:16" ht="70.5">
      <c r="A177" s="3"/>
      <c r="B177" s="38"/>
      <c r="C177" s="43"/>
      <c r="D177" s="74" t="s">
        <v>1</v>
      </c>
      <c r="E177" s="74" t="s">
        <v>2</v>
      </c>
      <c r="F177" s="74" t="s">
        <v>3</v>
      </c>
      <c r="G177" s="74" t="s">
        <v>4</v>
      </c>
      <c r="H177" s="74" t="s">
        <v>5</v>
      </c>
      <c r="I177" s="41"/>
      <c r="J177" s="38"/>
      <c r="K177" s="43"/>
      <c r="L177" s="74" t="s">
        <v>1</v>
      </c>
      <c r="M177" s="74" t="s">
        <v>2</v>
      </c>
      <c r="N177" s="74" t="s">
        <v>3</v>
      </c>
      <c r="O177" s="74" t="s">
        <v>4</v>
      </c>
      <c r="P177" s="74" t="s">
        <v>5</v>
      </c>
    </row>
    <row r="178" spans="1:16" ht="70.5">
      <c r="A178" s="3"/>
      <c r="B178" s="37" t="s">
        <v>11</v>
      </c>
      <c r="C178" s="43"/>
      <c r="D178" s="40">
        <f>SUM(D159+D162+D172+D176)</f>
        <v>43.09</v>
      </c>
      <c r="E178" s="40">
        <f>SUM(E159+E162+E172+E176)</f>
        <v>47.3</v>
      </c>
      <c r="F178" s="40">
        <f>SUM(F159+F162+F172+F176)</f>
        <v>125.93</v>
      </c>
      <c r="G178" s="40">
        <f>SUM(G159+G162+G172+G176)</f>
        <v>1111.27</v>
      </c>
      <c r="H178" s="40">
        <f>SUM(H159+H162+H172+H176)</f>
        <v>62.57</v>
      </c>
      <c r="I178" s="41"/>
      <c r="J178" s="37" t="s">
        <v>11</v>
      </c>
      <c r="K178" s="43"/>
      <c r="L178" s="40">
        <f>SUM(L159+L162+L172+L176)</f>
        <v>49.44</v>
      </c>
      <c r="M178" s="40">
        <f>SUM(M159+M162+M172+M176)</f>
        <v>53.00999999999999</v>
      </c>
      <c r="N178" s="40">
        <f>SUM(N159+N162+N172+N176)</f>
        <v>152.98000000000002</v>
      </c>
      <c r="O178" s="40">
        <f>SUM(O159+O162+O172+O176)</f>
        <v>1300</v>
      </c>
      <c r="P178" s="40">
        <f>SUM(P159+P162+P172+P176)</f>
        <v>77.21</v>
      </c>
    </row>
    <row r="179" spans="1:16" ht="139.5">
      <c r="A179" s="3"/>
      <c r="B179" s="37" t="s">
        <v>133</v>
      </c>
      <c r="C179" s="43"/>
      <c r="D179" s="40">
        <v>42</v>
      </c>
      <c r="E179" s="40">
        <v>47</v>
      </c>
      <c r="F179" s="40">
        <v>203</v>
      </c>
      <c r="G179" s="40">
        <v>1400</v>
      </c>
      <c r="H179" s="40">
        <v>45</v>
      </c>
      <c r="I179" s="41"/>
      <c r="J179" s="37" t="s">
        <v>133</v>
      </c>
      <c r="K179" s="43"/>
      <c r="L179" s="40">
        <v>54</v>
      </c>
      <c r="M179" s="40">
        <v>60</v>
      </c>
      <c r="N179" s="40">
        <v>261</v>
      </c>
      <c r="O179" s="40">
        <v>1800</v>
      </c>
      <c r="P179" s="40">
        <v>50</v>
      </c>
    </row>
    <row r="180" spans="1:16" ht="70.5">
      <c r="A180" s="3"/>
      <c r="B180" s="48" t="s">
        <v>126</v>
      </c>
      <c r="C180" s="74"/>
      <c r="D180" s="40">
        <f>D178*100/D179</f>
        <v>102.5952380952381</v>
      </c>
      <c r="E180" s="40">
        <f>E178*100/E179</f>
        <v>100.63829787234043</v>
      </c>
      <c r="F180" s="40">
        <f>F178*100/F179</f>
        <v>62.03448275862069</v>
      </c>
      <c r="G180" s="40">
        <f>G178*100/G179</f>
        <v>79.37642857142858</v>
      </c>
      <c r="H180" s="40">
        <f>H178*100/H179</f>
        <v>139.04444444444445</v>
      </c>
      <c r="I180" s="76"/>
      <c r="J180" s="48" t="s">
        <v>126</v>
      </c>
      <c r="K180" s="74"/>
      <c r="L180" s="40">
        <f>L178*100/L179</f>
        <v>91.55555555555556</v>
      </c>
      <c r="M180" s="40">
        <f>M178*100/M179</f>
        <v>88.34999999999998</v>
      </c>
      <c r="N180" s="40">
        <f>N178*100/N179</f>
        <v>58.61302681992338</v>
      </c>
      <c r="O180" s="40">
        <f>O178*100/O179</f>
        <v>72.22222222222223</v>
      </c>
      <c r="P180" s="40">
        <f>P178*100/P179</f>
        <v>154.42</v>
      </c>
    </row>
    <row r="181" spans="1:16" ht="70.5">
      <c r="A181" s="3"/>
      <c r="B181" s="2" t="s">
        <v>136</v>
      </c>
      <c r="I181" s="15"/>
      <c r="J181" s="2" t="s">
        <v>137</v>
      </c>
      <c r="K181" s="16"/>
      <c r="L181" s="2"/>
      <c r="M181" s="2"/>
      <c r="N181" s="2"/>
      <c r="O181" s="2"/>
      <c r="P181" s="2"/>
    </row>
    <row r="182" spans="1:16" ht="70.5">
      <c r="A182" s="3"/>
      <c r="B182" s="100" t="s">
        <v>65</v>
      </c>
      <c r="C182" s="102" t="s">
        <v>66</v>
      </c>
      <c r="D182" s="100" t="s">
        <v>24</v>
      </c>
      <c r="E182" s="100"/>
      <c r="F182" s="100"/>
      <c r="G182" s="100" t="s">
        <v>121</v>
      </c>
      <c r="H182" s="100" t="s">
        <v>67</v>
      </c>
      <c r="I182" s="103" t="s">
        <v>100</v>
      </c>
      <c r="J182" s="100" t="s">
        <v>65</v>
      </c>
      <c r="K182" s="102" t="s">
        <v>66</v>
      </c>
      <c r="L182" s="100" t="s">
        <v>24</v>
      </c>
      <c r="M182" s="100"/>
      <c r="N182" s="100"/>
      <c r="O182" s="100" t="s">
        <v>121</v>
      </c>
      <c r="P182" s="100" t="s">
        <v>67</v>
      </c>
    </row>
    <row r="183" spans="1:16" ht="70.5">
      <c r="A183" s="3"/>
      <c r="B183" s="100"/>
      <c r="C183" s="102"/>
      <c r="D183" s="74" t="s">
        <v>1</v>
      </c>
      <c r="E183" s="74" t="s">
        <v>2</v>
      </c>
      <c r="F183" s="74" t="s">
        <v>3</v>
      </c>
      <c r="G183" s="100"/>
      <c r="H183" s="100"/>
      <c r="I183" s="103"/>
      <c r="J183" s="100"/>
      <c r="K183" s="102"/>
      <c r="L183" s="74" t="s">
        <v>1</v>
      </c>
      <c r="M183" s="74" t="s">
        <v>2</v>
      </c>
      <c r="N183" s="74" t="s">
        <v>3</v>
      </c>
      <c r="O183" s="100"/>
      <c r="P183" s="100"/>
    </row>
    <row r="184" spans="1:16" ht="70.5">
      <c r="A184" s="3"/>
      <c r="B184" s="37" t="s">
        <v>18</v>
      </c>
      <c r="C184" s="37"/>
      <c r="D184" s="37"/>
      <c r="E184" s="37"/>
      <c r="F184" s="37"/>
      <c r="G184" s="37"/>
      <c r="H184" s="37"/>
      <c r="I184" s="37"/>
      <c r="J184" s="37" t="s">
        <v>18</v>
      </c>
      <c r="K184" s="37"/>
      <c r="L184" s="37"/>
      <c r="M184" s="37"/>
      <c r="N184" s="37"/>
      <c r="O184" s="37"/>
      <c r="P184" s="37"/>
    </row>
    <row r="185" spans="1:16" ht="70.5">
      <c r="A185" s="3"/>
      <c r="B185" s="100" t="s">
        <v>6</v>
      </c>
      <c r="C185" s="100"/>
      <c r="D185" s="100"/>
      <c r="E185" s="100"/>
      <c r="F185" s="100"/>
      <c r="G185" s="100"/>
      <c r="H185" s="100"/>
      <c r="I185" s="100"/>
      <c r="J185" s="100" t="s">
        <v>6</v>
      </c>
      <c r="K185" s="100"/>
      <c r="L185" s="100"/>
      <c r="M185" s="100"/>
      <c r="N185" s="100"/>
      <c r="O185" s="100"/>
      <c r="P185" s="100"/>
    </row>
    <row r="186" spans="1:16" ht="211.5">
      <c r="A186" s="3"/>
      <c r="B186" s="38" t="s">
        <v>146</v>
      </c>
      <c r="C186" s="39">
        <v>150</v>
      </c>
      <c r="D186" s="40">
        <v>4.58</v>
      </c>
      <c r="E186" s="40">
        <v>4.44</v>
      </c>
      <c r="F186" s="40">
        <v>22.27</v>
      </c>
      <c r="G186" s="40">
        <v>148</v>
      </c>
      <c r="H186" s="40">
        <v>1.47</v>
      </c>
      <c r="I186" s="41" t="s">
        <v>168</v>
      </c>
      <c r="J186" s="38" t="s">
        <v>146</v>
      </c>
      <c r="K186" s="39">
        <v>180</v>
      </c>
      <c r="L186" s="40">
        <v>5.5</v>
      </c>
      <c r="M186" s="40">
        <v>5.33</v>
      </c>
      <c r="N186" s="40">
        <v>26.72</v>
      </c>
      <c r="O186" s="40">
        <v>177.6</v>
      </c>
      <c r="P186" s="40">
        <v>1.76</v>
      </c>
    </row>
    <row r="187" spans="1:16" ht="70.5">
      <c r="A187" s="3"/>
      <c r="B187" s="38" t="s">
        <v>15</v>
      </c>
      <c r="C187" s="39">
        <v>180</v>
      </c>
      <c r="D187" s="40">
        <v>2.64</v>
      </c>
      <c r="E187" s="40">
        <v>2.23</v>
      </c>
      <c r="F187" s="40">
        <v>8.15</v>
      </c>
      <c r="G187" s="40">
        <v>64</v>
      </c>
      <c r="H187" s="42">
        <v>1.1</v>
      </c>
      <c r="I187" s="41">
        <v>15</v>
      </c>
      <c r="J187" s="38" t="s">
        <v>15</v>
      </c>
      <c r="K187" s="39">
        <v>200</v>
      </c>
      <c r="L187" s="40">
        <v>3.99</v>
      </c>
      <c r="M187" s="40">
        <v>3.8</v>
      </c>
      <c r="N187" s="40">
        <v>11.32</v>
      </c>
      <c r="O187" s="40">
        <v>93</v>
      </c>
      <c r="P187" s="42">
        <v>1.69</v>
      </c>
    </row>
    <row r="188" spans="1:16" ht="70.5">
      <c r="A188" s="3"/>
      <c r="B188" s="38" t="s">
        <v>89</v>
      </c>
      <c r="C188" s="43" t="s">
        <v>157</v>
      </c>
      <c r="D188" s="40">
        <v>3.38</v>
      </c>
      <c r="E188" s="40">
        <v>2.52</v>
      </c>
      <c r="F188" s="40">
        <v>9.84</v>
      </c>
      <c r="G188" s="40">
        <v>76</v>
      </c>
      <c r="H188" s="40">
        <v>0.06</v>
      </c>
      <c r="I188" s="41">
        <v>3</v>
      </c>
      <c r="J188" s="38" t="s">
        <v>89</v>
      </c>
      <c r="K188" s="43" t="s">
        <v>158</v>
      </c>
      <c r="L188" s="40">
        <v>4.68</v>
      </c>
      <c r="M188" s="40">
        <v>3.74</v>
      </c>
      <c r="N188" s="40">
        <v>12.3</v>
      </c>
      <c r="O188" s="40">
        <v>103</v>
      </c>
      <c r="P188" s="40">
        <v>0.08</v>
      </c>
    </row>
    <row r="189" spans="1:16" ht="70.5">
      <c r="A189" s="3"/>
      <c r="B189" s="38" t="s">
        <v>7</v>
      </c>
      <c r="C189" s="39">
        <f aca="true" t="shared" si="22" ref="C189:H189">C186+C187+C188</f>
        <v>358</v>
      </c>
      <c r="D189" s="40">
        <f t="shared" si="22"/>
        <v>10.600000000000001</v>
      </c>
      <c r="E189" s="40">
        <f t="shared" si="22"/>
        <v>9.19</v>
      </c>
      <c r="F189" s="40">
        <f t="shared" si="22"/>
        <v>40.260000000000005</v>
      </c>
      <c r="G189" s="40">
        <f t="shared" si="22"/>
        <v>288</v>
      </c>
      <c r="H189" s="40">
        <f t="shared" si="22"/>
        <v>2.6300000000000003</v>
      </c>
      <c r="I189" s="41"/>
      <c r="J189" s="38" t="s">
        <v>7</v>
      </c>
      <c r="K189" s="39">
        <f>K186+K187+K188</f>
        <v>417</v>
      </c>
      <c r="L189" s="40">
        <f>SUM(L186:L188)</f>
        <v>14.17</v>
      </c>
      <c r="M189" s="40">
        <f>SUM(M186:M188)</f>
        <v>12.87</v>
      </c>
      <c r="N189" s="40">
        <f>SUM(N186:N188)</f>
        <v>50.34</v>
      </c>
      <c r="O189" s="40">
        <f>SUM(O186:O188)</f>
        <v>373.6</v>
      </c>
      <c r="P189" s="40">
        <f>SUM(P186:P188)</f>
        <v>3.5300000000000002</v>
      </c>
    </row>
    <row r="190" spans="1:16" ht="70.5">
      <c r="A190" s="3"/>
      <c r="B190" s="100" t="s">
        <v>50</v>
      </c>
      <c r="C190" s="100"/>
      <c r="D190" s="100"/>
      <c r="E190" s="100"/>
      <c r="F190" s="100"/>
      <c r="G190" s="100"/>
      <c r="H190" s="100"/>
      <c r="I190" s="100"/>
      <c r="J190" s="100" t="s">
        <v>50</v>
      </c>
      <c r="K190" s="100"/>
      <c r="L190" s="100"/>
      <c r="M190" s="100"/>
      <c r="N190" s="100"/>
      <c r="O190" s="100"/>
      <c r="P190" s="100"/>
    </row>
    <row r="191" spans="1:16" ht="141">
      <c r="A191" s="3"/>
      <c r="B191" s="38" t="s">
        <v>72</v>
      </c>
      <c r="C191" s="43" t="s">
        <v>129</v>
      </c>
      <c r="D191" s="40">
        <v>0.38</v>
      </c>
      <c r="E191" s="40">
        <v>0.21</v>
      </c>
      <c r="F191" s="40">
        <v>19.21</v>
      </c>
      <c r="G191" s="40">
        <v>87.4</v>
      </c>
      <c r="H191" s="40">
        <v>3.8</v>
      </c>
      <c r="I191" s="41" t="s">
        <v>33</v>
      </c>
      <c r="J191" s="38" t="s">
        <v>72</v>
      </c>
      <c r="K191" s="43" t="s">
        <v>129</v>
      </c>
      <c r="L191" s="40">
        <v>0.38</v>
      </c>
      <c r="M191" s="40">
        <v>0.21</v>
      </c>
      <c r="N191" s="40">
        <v>19.21</v>
      </c>
      <c r="O191" s="40">
        <v>87.4</v>
      </c>
      <c r="P191" s="40">
        <v>3.8</v>
      </c>
    </row>
    <row r="192" spans="1:16" ht="70.5">
      <c r="A192" s="3"/>
      <c r="B192" s="38" t="s">
        <v>7</v>
      </c>
      <c r="C192" s="39" t="str">
        <f aca="true" t="shared" si="23" ref="C192:H192">C191</f>
        <v>190</v>
      </c>
      <c r="D192" s="40">
        <f t="shared" si="23"/>
        <v>0.38</v>
      </c>
      <c r="E192" s="40">
        <f t="shared" si="23"/>
        <v>0.21</v>
      </c>
      <c r="F192" s="40">
        <f t="shared" si="23"/>
        <v>19.21</v>
      </c>
      <c r="G192" s="40">
        <f t="shared" si="23"/>
        <v>87.4</v>
      </c>
      <c r="H192" s="40">
        <f t="shared" si="23"/>
        <v>3.8</v>
      </c>
      <c r="I192" s="41"/>
      <c r="J192" s="38" t="s">
        <v>7</v>
      </c>
      <c r="K192" s="39" t="str">
        <f aca="true" t="shared" si="24" ref="K192:P192">K191</f>
        <v>190</v>
      </c>
      <c r="L192" s="40">
        <f t="shared" si="24"/>
        <v>0.38</v>
      </c>
      <c r="M192" s="40">
        <f t="shared" si="24"/>
        <v>0.21</v>
      </c>
      <c r="N192" s="40">
        <f t="shared" si="24"/>
        <v>19.21</v>
      </c>
      <c r="O192" s="40">
        <f t="shared" si="24"/>
        <v>87.4</v>
      </c>
      <c r="P192" s="40">
        <f t="shared" si="24"/>
        <v>3.8</v>
      </c>
    </row>
    <row r="193" spans="1:16" ht="70.5">
      <c r="A193" s="3"/>
      <c r="B193" s="100" t="s">
        <v>31</v>
      </c>
      <c r="C193" s="100"/>
      <c r="D193" s="100"/>
      <c r="E193" s="100"/>
      <c r="F193" s="100"/>
      <c r="G193" s="100"/>
      <c r="H193" s="100"/>
      <c r="I193" s="100"/>
      <c r="J193" s="100" t="s">
        <v>31</v>
      </c>
      <c r="K193" s="100"/>
      <c r="L193" s="100"/>
      <c r="M193" s="100"/>
      <c r="N193" s="100"/>
      <c r="O193" s="100"/>
      <c r="P193" s="100"/>
    </row>
    <row r="194" spans="1:16" ht="141">
      <c r="A194" s="3"/>
      <c r="B194" s="49" t="s">
        <v>84</v>
      </c>
      <c r="C194" s="43" t="s">
        <v>68</v>
      </c>
      <c r="D194" s="40">
        <v>0.32</v>
      </c>
      <c r="E194" s="40">
        <v>0.04</v>
      </c>
      <c r="F194" s="40">
        <v>1</v>
      </c>
      <c r="G194" s="40">
        <v>5.6</v>
      </c>
      <c r="H194" s="40">
        <v>4</v>
      </c>
      <c r="I194" s="41">
        <v>52</v>
      </c>
      <c r="J194" s="49" t="s">
        <v>70</v>
      </c>
      <c r="K194" s="43" t="s">
        <v>149</v>
      </c>
      <c r="L194" s="40">
        <v>0.4</v>
      </c>
      <c r="M194" s="40">
        <v>0.05</v>
      </c>
      <c r="N194" s="40">
        <v>1.25</v>
      </c>
      <c r="O194" s="40">
        <v>7</v>
      </c>
      <c r="P194" s="40">
        <v>5</v>
      </c>
    </row>
    <row r="195" spans="1:16" ht="211.5">
      <c r="A195" s="3"/>
      <c r="B195" s="38" t="s">
        <v>32</v>
      </c>
      <c r="C195" s="43" t="s">
        <v>181</v>
      </c>
      <c r="D195" s="40">
        <v>8.27</v>
      </c>
      <c r="E195" s="40">
        <v>5.98</v>
      </c>
      <c r="F195" s="40">
        <v>10.44</v>
      </c>
      <c r="G195" s="40">
        <v>140</v>
      </c>
      <c r="H195" s="40">
        <v>7.77</v>
      </c>
      <c r="I195" s="41">
        <v>39</v>
      </c>
      <c r="J195" s="38" t="s">
        <v>32</v>
      </c>
      <c r="K195" s="43" t="s">
        <v>181</v>
      </c>
      <c r="L195" s="40">
        <v>8.27</v>
      </c>
      <c r="M195" s="40">
        <v>5.98</v>
      </c>
      <c r="N195" s="40">
        <v>10.44</v>
      </c>
      <c r="O195" s="40">
        <v>140</v>
      </c>
      <c r="P195" s="40">
        <v>7.77</v>
      </c>
    </row>
    <row r="196" spans="1:16" ht="70.5">
      <c r="A196" s="3"/>
      <c r="B196" s="38" t="s">
        <v>138</v>
      </c>
      <c r="C196" s="43" t="s">
        <v>64</v>
      </c>
      <c r="D196" s="40">
        <v>6.94</v>
      </c>
      <c r="E196" s="40">
        <v>9</v>
      </c>
      <c r="F196" s="40">
        <v>16.01</v>
      </c>
      <c r="G196" s="40">
        <v>178.88</v>
      </c>
      <c r="H196" s="40">
        <v>8.79</v>
      </c>
      <c r="I196" s="41">
        <v>19</v>
      </c>
      <c r="J196" s="38" t="s">
        <v>138</v>
      </c>
      <c r="K196" s="43" t="s">
        <v>142</v>
      </c>
      <c r="L196" s="40">
        <v>8.87</v>
      </c>
      <c r="M196" s="40">
        <v>11.5</v>
      </c>
      <c r="N196" s="40">
        <v>20.46</v>
      </c>
      <c r="O196" s="40">
        <v>228.57</v>
      </c>
      <c r="P196" s="40">
        <v>11.23</v>
      </c>
    </row>
    <row r="197" spans="1:16" ht="211.5">
      <c r="A197" s="3"/>
      <c r="B197" s="38" t="s">
        <v>101</v>
      </c>
      <c r="C197" s="39">
        <v>180</v>
      </c>
      <c r="D197" s="40">
        <v>0.37</v>
      </c>
      <c r="E197" s="40">
        <v>0</v>
      </c>
      <c r="F197" s="40">
        <v>11.57</v>
      </c>
      <c r="G197" s="40">
        <v>50</v>
      </c>
      <c r="H197" s="40">
        <v>0.34</v>
      </c>
      <c r="I197" s="41">
        <v>9</v>
      </c>
      <c r="J197" s="38" t="s">
        <v>101</v>
      </c>
      <c r="K197" s="39">
        <v>200</v>
      </c>
      <c r="L197" s="40">
        <v>0.46</v>
      </c>
      <c r="M197" s="40">
        <v>0</v>
      </c>
      <c r="N197" s="40">
        <v>14.36</v>
      </c>
      <c r="O197" s="40">
        <v>62</v>
      </c>
      <c r="P197" s="40">
        <v>0.42</v>
      </c>
    </row>
    <row r="198" spans="1:16" ht="141">
      <c r="A198" s="3"/>
      <c r="B198" s="38" t="s">
        <v>54</v>
      </c>
      <c r="C198" s="39">
        <v>20</v>
      </c>
      <c r="D198" s="40">
        <v>1.6</v>
      </c>
      <c r="E198" s="40">
        <v>0.2</v>
      </c>
      <c r="F198" s="40">
        <v>9.64</v>
      </c>
      <c r="G198" s="40">
        <v>47.2</v>
      </c>
      <c r="H198" s="40">
        <v>0</v>
      </c>
      <c r="I198" s="41" t="s">
        <v>33</v>
      </c>
      <c r="J198" s="38" t="s">
        <v>54</v>
      </c>
      <c r="K198" s="39">
        <v>25</v>
      </c>
      <c r="L198" s="40">
        <v>2</v>
      </c>
      <c r="M198" s="40">
        <v>0.25</v>
      </c>
      <c r="N198" s="40">
        <v>12.05</v>
      </c>
      <c r="O198" s="40">
        <v>59</v>
      </c>
      <c r="P198" s="40">
        <v>0</v>
      </c>
    </row>
    <row r="199" spans="1:16" ht="141">
      <c r="A199" s="3"/>
      <c r="B199" s="38" t="s">
        <v>58</v>
      </c>
      <c r="C199" s="39">
        <v>30</v>
      </c>
      <c r="D199" s="40">
        <v>1.68</v>
      </c>
      <c r="E199" s="40">
        <v>0.36</v>
      </c>
      <c r="F199" s="40">
        <v>14.82</v>
      </c>
      <c r="G199" s="40">
        <v>69.6</v>
      </c>
      <c r="H199" s="40">
        <v>0</v>
      </c>
      <c r="I199" s="41" t="s">
        <v>33</v>
      </c>
      <c r="J199" s="38" t="s">
        <v>58</v>
      </c>
      <c r="K199" s="39">
        <v>40</v>
      </c>
      <c r="L199" s="40">
        <v>2.24</v>
      </c>
      <c r="M199" s="40">
        <v>0.48</v>
      </c>
      <c r="N199" s="40">
        <v>19.76</v>
      </c>
      <c r="O199" s="40">
        <v>92.8</v>
      </c>
      <c r="P199" s="40">
        <v>0</v>
      </c>
    </row>
    <row r="200" spans="1:16" ht="70.5">
      <c r="A200" s="3"/>
      <c r="B200" s="38" t="s">
        <v>29</v>
      </c>
      <c r="C200" s="39">
        <v>665</v>
      </c>
      <c r="D200" s="40">
        <f>SUM(D194:D199)</f>
        <v>19.18</v>
      </c>
      <c r="E200" s="40">
        <f>SUM(E194:E199)</f>
        <v>15.579999999999998</v>
      </c>
      <c r="F200" s="40">
        <f>SUM(F194:F199)</f>
        <v>63.480000000000004</v>
      </c>
      <c r="G200" s="40">
        <f>SUM(G194:G199)</f>
        <v>491.28</v>
      </c>
      <c r="H200" s="40">
        <f>SUM(H194:H199)</f>
        <v>20.9</v>
      </c>
      <c r="I200" s="41"/>
      <c r="J200" s="38" t="s">
        <v>29</v>
      </c>
      <c r="K200" s="39">
        <v>765</v>
      </c>
      <c r="L200" s="40">
        <f>SUM(L194:L199)</f>
        <v>22.240000000000002</v>
      </c>
      <c r="M200" s="40">
        <f>SUM(M194:M199)</f>
        <v>18.26</v>
      </c>
      <c r="N200" s="40">
        <f>SUM(N194:N199)</f>
        <v>78.32000000000001</v>
      </c>
      <c r="O200" s="40">
        <f>SUM(O194:O199)</f>
        <v>589.37</v>
      </c>
      <c r="P200" s="40">
        <f>SUM(P194:P199)</f>
        <v>24.42</v>
      </c>
    </row>
    <row r="201" spans="1:16" ht="70.5">
      <c r="A201" s="3"/>
      <c r="B201" s="100" t="s">
        <v>28</v>
      </c>
      <c r="C201" s="100"/>
      <c r="D201" s="100"/>
      <c r="E201" s="100"/>
      <c r="F201" s="100"/>
      <c r="G201" s="100"/>
      <c r="H201" s="100"/>
      <c r="I201" s="100"/>
      <c r="J201" s="100" t="s">
        <v>28</v>
      </c>
      <c r="K201" s="100"/>
      <c r="L201" s="100"/>
      <c r="M201" s="100"/>
      <c r="N201" s="100"/>
      <c r="O201" s="100"/>
      <c r="P201" s="100"/>
    </row>
    <row r="202" spans="1:16" ht="141">
      <c r="A202" s="3"/>
      <c r="B202" s="38" t="s">
        <v>140</v>
      </c>
      <c r="C202" s="43" t="s">
        <v>150</v>
      </c>
      <c r="D202" s="40">
        <v>25.86</v>
      </c>
      <c r="E202" s="40">
        <v>11.69</v>
      </c>
      <c r="F202" s="40">
        <v>18.65</v>
      </c>
      <c r="G202" s="40">
        <v>298</v>
      </c>
      <c r="H202" s="40">
        <v>0.36</v>
      </c>
      <c r="I202" s="41">
        <v>22</v>
      </c>
      <c r="J202" s="38" t="s">
        <v>140</v>
      </c>
      <c r="K202" s="43" t="s">
        <v>151</v>
      </c>
      <c r="L202" s="40">
        <v>31.35</v>
      </c>
      <c r="M202" s="40">
        <v>13.78</v>
      </c>
      <c r="N202" s="40">
        <v>24.52</v>
      </c>
      <c r="O202" s="40">
        <v>361</v>
      </c>
      <c r="P202" s="40">
        <v>0.42</v>
      </c>
    </row>
    <row r="203" spans="1:16" ht="70.5">
      <c r="A203" s="3"/>
      <c r="B203" s="38" t="s">
        <v>8</v>
      </c>
      <c r="C203" s="43" t="s">
        <v>64</v>
      </c>
      <c r="D203" s="40">
        <v>0</v>
      </c>
      <c r="E203" s="40">
        <v>0</v>
      </c>
      <c r="F203" s="40">
        <v>4.02</v>
      </c>
      <c r="G203" s="40">
        <v>17</v>
      </c>
      <c r="H203" s="40">
        <v>0</v>
      </c>
      <c r="I203" s="41">
        <v>13</v>
      </c>
      <c r="J203" s="38" t="s">
        <v>8</v>
      </c>
      <c r="K203" s="43" t="s">
        <v>25</v>
      </c>
      <c r="L203" s="40">
        <v>0</v>
      </c>
      <c r="M203" s="40">
        <v>0</v>
      </c>
      <c r="N203" s="40">
        <v>5.02</v>
      </c>
      <c r="O203" s="40">
        <v>21</v>
      </c>
      <c r="P203" s="40">
        <v>0</v>
      </c>
    </row>
    <row r="204" spans="1:16" ht="70.5">
      <c r="A204" s="3"/>
      <c r="B204" s="38" t="s">
        <v>29</v>
      </c>
      <c r="C204" s="39">
        <f aca="true" t="shared" si="25" ref="C204:H204">C202+C203</f>
        <v>315</v>
      </c>
      <c r="D204" s="40">
        <f t="shared" si="25"/>
        <v>25.86</v>
      </c>
      <c r="E204" s="40">
        <f t="shared" si="25"/>
        <v>11.69</v>
      </c>
      <c r="F204" s="40">
        <f t="shared" si="25"/>
        <v>22.669999999999998</v>
      </c>
      <c r="G204" s="40">
        <f t="shared" si="25"/>
        <v>315</v>
      </c>
      <c r="H204" s="40">
        <f t="shared" si="25"/>
        <v>0.36</v>
      </c>
      <c r="I204" s="41"/>
      <c r="J204" s="38" t="s">
        <v>29</v>
      </c>
      <c r="K204" s="39">
        <f aca="true" t="shared" si="26" ref="K204:P204">K202+K203</f>
        <v>360</v>
      </c>
      <c r="L204" s="40">
        <f t="shared" si="26"/>
        <v>31.35</v>
      </c>
      <c r="M204" s="40">
        <f t="shared" si="26"/>
        <v>13.78</v>
      </c>
      <c r="N204" s="40">
        <f t="shared" si="26"/>
        <v>29.54</v>
      </c>
      <c r="O204" s="40">
        <f t="shared" si="26"/>
        <v>382</v>
      </c>
      <c r="P204" s="40">
        <f t="shared" si="26"/>
        <v>0.42</v>
      </c>
    </row>
    <row r="205" spans="1:16" ht="70.5">
      <c r="A205" s="3"/>
      <c r="B205" s="38"/>
      <c r="C205" s="43"/>
      <c r="D205" s="74" t="s">
        <v>1</v>
      </c>
      <c r="E205" s="74" t="s">
        <v>2</v>
      </c>
      <c r="F205" s="74" t="s">
        <v>3</v>
      </c>
      <c r="G205" s="74" t="s">
        <v>4</v>
      </c>
      <c r="H205" s="74" t="s">
        <v>5</v>
      </c>
      <c r="I205" s="41"/>
      <c r="J205" s="38"/>
      <c r="K205" s="43"/>
      <c r="L205" s="74" t="s">
        <v>1</v>
      </c>
      <c r="M205" s="74" t="s">
        <v>2</v>
      </c>
      <c r="N205" s="74" t="s">
        <v>3</v>
      </c>
      <c r="O205" s="74" t="s">
        <v>4</v>
      </c>
      <c r="P205" s="74" t="s">
        <v>5</v>
      </c>
    </row>
    <row r="206" spans="1:16" ht="70.5">
      <c r="A206" s="3"/>
      <c r="B206" s="37" t="s">
        <v>11</v>
      </c>
      <c r="C206" s="43"/>
      <c r="D206" s="40">
        <f>D189+D192+D200+D204</f>
        <v>56.02</v>
      </c>
      <c r="E206" s="40">
        <f>E189+E192+E200+E204</f>
        <v>36.669999999999995</v>
      </c>
      <c r="F206" s="40">
        <f>F189+F192+F200+F204</f>
        <v>145.62</v>
      </c>
      <c r="G206" s="40">
        <f>G189+G192+G200+G204</f>
        <v>1181.6799999999998</v>
      </c>
      <c r="H206" s="40">
        <f>H189+H192+H200+H204</f>
        <v>27.689999999999998</v>
      </c>
      <c r="I206" s="41"/>
      <c r="J206" s="37" t="s">
        <v>11</v>
      </c>
      <c r="K206" s="43"/>
      <c r="L206" s="40">
        <f>L189+L192+L200+L204</f>
        <v>68.14000000000001</v>
      </c>
      <c r="M206" s="40">
        <f>M189+M192+M200+M204</f>
        <v>45.120000000000005</v>
      </c>
      <c r="N206" s="40">
        <f>N189+N192+N200+N204</f>
        <v>177.41</v>
      </c>
      <c r="O206" s="40">
        <f>O189+O192+O200+O204</f>
        <v>1432.37</v>
      </c>
      <c r="P206" s="40">
        <f>P189+P192+P200+P204</f>
        <v>32.17</v>
      </c>
    </row>
    <row r="207" spans="1:16" ht="139.5">
      <c r="A207" s="3"/>
      <c r="B207" s="37" t="s">
        <v>133</v>
      </c>
      <c r="C207" s="43"/>
      <c r="D207" s="40">
        <v>42</v>
      </c>
      <c r="E207" s="40">
        <v>47</v>
      </c>
      <c r="F207" s="40">
        <v>203</v>
      </c>
      <c r="G207" s="40">
        <v>1400</v>
      </c>
      <c r="H207" s="40">
        <v>45</v>
      </c>
      <c r="I207" s="41"/>
      <c r="J207" s="37" t="s">
        <v>133</v>
      </c>
      <c r="K207" s="43"/>
      <c r="L207" s="40">
        <v>54</v>
      </c>
      <c r="M207" s="40">
        <v>60</v>
      </c>
      <c r="N207" s="40">
        <v>261</v>
      </c>
      <c r="O207" s="40">
        <v>1800</v>
      </c>
      <c r="P207" s="40">
        <v>50</v>
      </c>
    </row>
    <row r="208" spans="1:16" ht="70.5">
      <c r="A208" s="3"/>
      <c r="B208" s="48" t="s">
        <v>126</v>
      </c>
      <c r="C208" s="74"/>
      <c r="D208" s="40">
        <f>D206*100/D207</f>
        <v>133.38095238095238</v>
      </c>
      <c r="E208" s="40">
        <f>E206*100/E207</f>
        <v>78.02127659574467</v>
      </c>
      <c r="F208" s="40">
        <f>F206*100/F207</f>
        <v>71.73399014778325</v>
      </c>
      <c r="G208" s="40">
        <f>G206*100/G207</f>
        <v>84.40571428571428</v>
      </c>
      <c r="H208" s="40">
        <f>H206*100/H207</f>
        <v>61.53333333333333</v>
      </c>
      <c r="I208" s="76"/>
      <c r="J208" s="48" t="s">
        <v>126</v>
      </c>
      <c r="K208" s="74"/>
      <c r="L208" s="40">
        <f>L206*100/L207</f>
        <v>126.18518518518522</v>
      </c>
      <c r="M208" s="40">
        <f>M206*100/M207</f>
        <v>75.2</v>
      </c>
      <c r="N208" s="40">
        <f>N206*100/N207</f>
        <v>67.97318007662835</v>
      </c>
      <c r="O208" s="40">
        <f>O206*100/O207</f>
        <v>79.57611111111112</v>
      </c>
      <c r="P208" s="40">
        <f>P206*100/P207</f>
        <v>64.34</v>
      </c>
    </row>
    <row r="209" spans="1:16" ht="70.5">
      <c r="A209" s="3"/>
      <c r="B209" s="2" t="s">
        <v>136</v>
      </c>
      <c r="I209" s="15"/>
      <c r="J209" s="2" t="s">
        <v>137</v>
      </c>
      <c r="K209" s="16"/>
      <c r="L209" s="2"/>
      <c r="M209" s="2"/>
      <c r="N209" s="2"/>
      <c r="O209" s="2"/>
      <c r="P209" s="2"/>
    </row>
    <row r="210" spans="1:16" ht="70.5">
      <c r="A210" s="3"/>
      <c r="B210" s="100" t="s">
        <v>65</v>
      </c>
      <c r="C210" s="102" t="s">
        <v>66</v>
      </c>
      <c r="D210" s="100" t="s">
        <v>24</v>
      </c>
      <c r="E210" s="100"/>
      <c r="F210" s="100"/>
      <c r="G210" s="100" t="s">
        <v>121</v>
      </c>
      <c r="H210" s="100" t="s">
        <v>67</v>
      </c>
      <c r="I210" s="103" t="s">
        <v>100</v>
      </c>
      <c r="J210" s="100" t="s">
        <v>65</v>
      </c>
      <c r="K210" s="102" t="s">
        <v>66</v>
      </c>
      <c r="L210" s="100" t="s">
        <v>24</v>
      </c>
      <c r="M210" s="100"/>
      <c r="N210" s="100"/>
      <c r="O210" s="100" t="s">
        <v>121</v>
      </c>
      <c r="P210" s="100" t="s">
        <v>67</v>
      </c>
    </row>
    <row r="211" spans="1:16" ht="70.5">
      <c r="A211" s="3"/>
      <c r="B211" s="100"/>
      <c r="C211" s="102"/>
      <c r="D211" s="74" t="s">
        <v>1</v>
      </c>
      <c r="E211" s="74" t="s">
        <v>2</v>
      </c>
      <c r="F211" s="74" t="s">
        <v>3</v>
      </c>
      <c r="G211" s="100"/>
      <c r="H211" s="100"/>
      <c r="I211" s="103"/>
      <c r="J211" s="100"/>
      <c r="K211" s="102"/>
      <c r="L211" s="74" t="s">
        <v>1</v>
      </c>
      <c r="M211" s="74" t="s">
        <v>2</v>
      </c>
      <c r="N211" s="74" t="s">
        <v>3</v>
      </c>
      <c r="O211" s="100"/>
      <c r="P211" s="100"/>
    </row>
    <row r="212" spans="1:16" ht="70.5">
      <c r="A212" s="3"/>
      <c r="B212" s="48" t="s">
        <v>19</v>
      </c>
      <c r="C212" s="74"/>
      <c r="D212" s="74"/>
      <c r="E212" s="74"/>
      <c r="F212" s="74"/>
      <c r="G212" s="74"/>
      <c r="H212" s="74"/>
      <c r="I212" s="74"/>
      <c r="J212" s="37" t="s">
        <v>19</v>
      </c>
      <c r="K212" s="37"/>
      <c r="L212" s="37"/>
      <c r="M212" s="37"/>
      <c r="N212" s="37"/>
      <c r="O212" s="37"/>
      <c r="P212" s="37"/>
    </row>
    <row r="213" spans="1:16" ht="70.5">
      <c r="A213" s="3"/>
      <c r="B213" s="100" t="s">
        <v>6</v>
      </c>
      <c r="C213" s="100"/>
      <c r="D213" s="100"/>
      <c r="E213" s="100"/>
      <c r="F213" s="100"/>
      <c r="G213" s="100"/>
      <c r="H213" s="100"/>
      <c r="I213" s="100"/>
      <c r="J213" s="97" t="s">
        <v>6</v>
      </c>
      <c r="K213" s="98"/>
      <c r="L213" s="98"/>
      <c r="M213" s="98"/>
      <c r="N213" s="98"/>
      <c r="O213" s="98"/>
      <c r="P213" s="99"/>
    </row>
    <row r="214" spans="1:16" ht="211.5">
      <c r="A214" s="3"/>
      <c r="B214" s="38" t="s">
        <v>98</v>
      </c>
      <c r="C214" s="43" t="s">
        <v>27</v>
      </c>
      <c r="D214" s="40">
        <v>5.34</v>
      </c>
      <c r="E214" s="40">
        <v>4.48</v>
      </c>
      <c r="F214" s="40">
        <v>21.24</v>
      </c>
      <c r="G214" s="40">
        <v>148</v>
      </c>
      <c r="H214" s="40">
        <v>1.47</v>
      </c>
      <c r="I214" s="41" t="s">
        <v>169</v>
      </c>
      <c r="J214" s="38" t="s">
        <v>98</v>
      </c>
      <c r="K214" s="43" t="s">
        <v>64</v>
      </c>
      <c r="L214" s="40">
        <v>6.41</v>
      </c>
      <c r="M214" s="40">
        <v>5.38</v>
      </c>
      <c r="N214" s="40">
        <v>25.49</v>
      </c>
      <c r="O214" s="40">
        <v>177.6</v>
      </c>
      <c r="P214" s="40">
        <v>1.76</v>
      </c>
    </row>
    <row r="215" spans="1:16" ht="141">
      <c r="A215" s="3"/>
      <c r="B215" s="38" t="s">
        <v>62</v>
      </c>
      <c r="C215" s="39">
        <v>180</v>
      </c>
      <c r="D215" s="40">
        <v>2.76</v>
      </c>
      <c r="E215" s="40">
        <v>2.27</v>
      </c>
      <c r="F215" s="40">
        <v>8.82</v>
      </c>
      <c r="G215" s="40">
        <v>64</v>
      </c>
      <c r="H215" s="40">
        <v>1.1</v>
      </c>
      <c r="I215" s="41">
        <v>2</v>
      </c>
      <c r="J215" s="38" t="s">
        <v>62</v>
      </c>
      <c r="K215" s="39">
        <v>200</v>
      </c>
      <c r="L215" s="40">
        <v>4.13</v>
      </c>
      <c r="M215" s="40">
        <v>3.43</v>
      </c>
      <c r="N215" s="40">
        <v>11.41</v>
      </c>
      <c r="O215" s="40">
        <v>92</v>
      </c>
      <c r="P215" s="40">
        <v>1.69</v>
      </c>
    </row>
    <row r="216" spans="1:16" ht="70.5">
      <c r="A216" s="3"/>
      <c r="B216" s="38" t="s">
        <v>37</v>
      </c>
      <c r="C216" s="43" t="s">
        <v>159</v>
      </c>
      <c r="D216" s="40">
        <v>1.57</v>
      </c>
      <c r="E216" s="40">
        <v>4.45</v>
      </c>
      <c r="F216" s="40">
        <v>9.92</v>
      </c>
      <c r="G216" s="40">
        <v>86</v>
      </c>
      <c r="H216" s="40">
        <v>0</v>
      </c>
      <c r="I216" s="41">
        <v>16</v>
      </c>
      <c r="J216" s="38" t="s">
        <v>37</v>
      </c>
      <c r="K216" s="43" t="s">
        <v>160</v>
      </c>
      <c r="L216" s="40">
        <v>1.95</v>
      </c>
      <c r="M216" s="40">
        <v>4.49</v>
      </c>
      <c r="N216" s="40">
        <v>12.3</v>
      </c>
      <c r="O216" s="40">
        <v>98</v>
      </c>
      <c r="P216" s="40">
        <v>0</v>
      </c>
    </row>
    <row r="217" spans="1:16" ht="70.5">
      <c r="A217" s="3"/>
      <c r="B217" s="38" t="s">
        <v>7</v>
      </c>
      <c r="C217" s="39">
        <f>C214+C215+C216</f>
        <v>356</v>
      </c>
      <c r="D217" s="40">
        <f>SUM(D214:D216)</f>
        <v>9.67</v>
      </c>
      <c r="E217" s="40">
        <f>SUM(E214+E215+E216)</f>
        <v>11.2</v>
      </c>
      <c r="F217" s="40">
        <f>SUM(F214+F215+F216)</f>
        <v>39.98</v>
      </c>
      <c r="G217" s="40">
        <f>SUM(G214+G215+G216)</f>
        <v>298</v>
      </c>
      <c r="H217" s="40">
        <f>SUM(H214+H215+H216)</f>
        <v>2.5700000000000003</v>
      </c>
      <c r="I217" s="41"/>
      <c r="J217" s="38" t="s">
        <v>7</v>
      </c>
      <c r="K217" s="39">
        <f aca="true" t="shared" si="27" ref="K217:P217">K214+K215+K216</f>
        <v>411</v>
      </c>
      <c r="L217" s="40">
        <f t="shared" si="27"/>
        <v>12.489999999999998</v>
      </c>
      <c r="M217" s="40">
        <f t="shared" si="27"/>
        <v>13.3</v>
      </c>
      <c r="N217" s="40">
        <f t="shared" si="27"/>
        <v>49.2</v>
      </c>
      <c r="O217" s="40">
        <f t="shared" si="27"/>
        <v>367.6</v>
      </c>
      <c r="P217" s="40">
        <f t="shared" si="27"/>
        <v>3.45</v>
      </c>
    </row>
    <row r="218" spans="1:16" ht="70.5">
      <c r="A218" s="3"/>
      <c r="B218" s="100" t="s">
        <v>50</v>
      </c>
      <c r="C218" s="100"/>
      <c r="D218" s="100"/>
      <c r="E218" s="100"/>
      <c r="F218" s="100"/>
      <c r="G218" s="100"/>
      <c r="H218" s="100"/>
      <c r="I218" s="100"/>
      <c r="J218" s="97" t="s">
        <v>50</v>
      </c>
      <c r="K218" s="98"/>
      <c r="L218" s="98"/>
      <c r="M218" s="98"/>
      <c r="N218" s="98"/>
      <c r="O218" s="98"/>
      <c r="P218" s="99"/>
    </row>
    <row r="219" spans="1:16" ht="211.5">
      <c r="A219" s="3"/>
      <c r="B219" s="38" t="s">
        <v>87</v>
      </c>
      <c r="C219" s="43" t="s">
        <v>26</v>
      </c>
      <c r="D219" s="40">
        <v>2.9</v>
      </c>
      <c r="E219" s="40">
        <v>2.5</v>
      </c>
      <c r="F219" s="40">
        <v>4.8</v>
      </c>
      <c r="G219" s="40">
        <v>54</v>
      </c>
      <c r="H219" s="40">
        <v>1.3</v>
      </c>
      <c r="I219" s="41" t="s">
        <v>186</v>
      </c>
      <c r="J219" s="38" t="s">
        <v>188</v>
      </c>
      <c r="K219" s="43" t="s">
        <v>187</v>
      </c>
      <c r="L219" s="40">
        <v>0</v>
      </c>
      <c r="M219" s="40">
        <v>0</v>
      </c>
      <c r="N219" s="40">
        <v>16.1</v>
      </c>
      <c r="O219" s="40">
        <v>64.75</v>
      </c>
      <c r="P219" s="40">
        <v>26.25</v>
      </c>
    </row>
    <row r="220" spans="1:16" ht="70.5">
      <c r="A220" s="3"/>
      <c r="B220" s="38" t="s">
        <v>7</v>
      </c>
      <c r="C220" s="39" t="str">
        <f aca="true" t="shared" si="28" ref="C220:H220">C219</f>
        <v>100</v>
      </c>
      <c r="D220" s="40">
        <f t="shared" si="28"/>
        <v>2.9</v>
      </c>
      <c r="E220" s="40">
        <f t="shared" si="28"/>
        <v>2.5</v>
      </c>
      <c r="F220" s="40">
        <f t="shared" si="28"/>
        <v>4.8</v>
      </c>
      <c r="G220" s="40">
        <f t="shared" si="28"/>
        <v>54</v>
      </c>
      <c r="H220" s="40">
        <f t="shared" si="28"/>
        <v>1.3</v>
      </c>
      <c r="I220" s="41"/>
      <c r="J220" s="38" t="s">
        <v>7</v>
      </c>
      <c r="K220" s="39" t="str">
        <f aca="true" t="shared" si="29" ref="K220:P220">K219</f>
        <v>175</v>
      </c>
      <c r="L220" s="40">
        <f t="shared" si="29"/>
        <v>0</v>
      </c>
      <c r="M220" s="40">
        <f t="shared" si="29"/>
        <v>0</v>
      </c>
      <c r="N220" s="40">
        <f t="shared" si="29"/>
        <v>16.1</v>
      </c>
      <c r="O220" s="40">
        <f t="shared" si="29"/>
        <v>64.75</v>
      </c>
      <c r="P220" s="40">
        <f t="shared" si="29"/>
        <v>26.25</v>
      </c>
    </row>
    <row r="221" spans="1:16" ht="70.5">
      <c r="A221" s="3"/>
      <c r="B221" s="100" t="s">
        <v>31</v>
      </c>
      <c r="C221" s="100"/>
      <c r="D221" s="100"/>
      <c r="E221" s="100"/>
      <c r="F221" s="100"/>
      <c r="G221" s="100"/>
      <c r="H221" s="100"/>
      <c r="I221" s="100"/>
      <c r="J221" s="97" t="s">
        <v>31</v>
      </c>
      <c r="K221" s="98"/>
      <c r="L221" s="98"/>
      <c r="M221" s="98"/>
      <c r="N221" s="98"/>
      <c r="O221" s="98"/>
      <c r="P221" s="99"/>
    </row>
    <row r="222" spans="1:16" ht="211.5">
      <c r="A222" s="3"/>
      <c r="B222" s="38" t="s">
        <v>153</v>
      </c>
      <c r="C222" s="43" t="s">
        <v>68</v>
      </c>
      <c r="D222" s="40">
        <v>1.24</v>
      </c>
      <c r="E222" s="40">
        <v>0.08</v>
      </c>
      <c r="F222" s="40">
        <v>2.6</v>
      </c>
      <c r="G222" s="40">
        <v>16</v>
      </c>
      <c r="H222" s="40">
        <v>4</v>
      </c>
      <c r="I222" s="41">
        <v>36</v>
      </c>
      <c r="J222" s="38" t="s">
        <v>153</v>
      </c>
      <c r="K222" s="43" t="s">
        <v>149</v>
      </c>
      <c r="L222" s="40">
        <v>1.55</v>
      </c>
      <c r="M222" s="40">
        <v>0.1</v>
      </c>
      <c r="N222" s="40">
        <v>3.25</v>
      </c>
      <c r="O222" s="40">
        <v>20</v>
      </c>
      <c r="P222" s="40">
        <v>5</v>
      </c>
    </row>
    <row r="223" spans="1:16" ht="141">
      <c r="A223" s="3"/>
      <c r="B223" s="38" t="s">
        <v>183</v>
      </c>
      <c r="C223" s="43" t="s">
        <v>177</v>
      </c>
      <c r="D223" s="40">
        <v>6.34</v>
      </c>
      <c r="E223" s="40">
        <v>5.49</v>
      </c>
      <c r="F223" s="40">
        <v>7.96</v>
      </c>
      <c r="G223" s="40">
        <v>121</v>
      </c>
      <c r="H223" s="40">
        <v>6.72</v>
      </c>
      <c r="I223" s="41">
        <v>27</v>
      </c>
      <c r="J223" s="38" t="s">
        <v>125</v>
      </c>
      <c r="K223" s="43" t="s">
        <v>182</v>
      </c>
      <c r="L223" s="40">
        <v>6.88</v>
      </c>
      <c r="M223" s="40">
        <v>6.08</v>
      </c>
      <c r="N223" s="40">
        <v>8.85</v>
      </c>
      <c r="O223" s="40">
        <v>132</v>
      </c>
      <c r="P223" s="40">
        <v>7.44</v>
      </c>
    </row>
    <row r="224" spans="1:16" ht="141">
      <c r="A224" s="3"/>
      <c r="B224" s="38" t="s">
        <v>85</v>
      </c>
      <c r="C224" s="60" t="s">
        <v>64</v>
      </c>
      <c r="D224" s="40">
        <v>6.91</v>
      </c>
      <c r="E224" s="40">
        <v>9.1</v>
      </c>
      <c r="F224" s="40">
        <v>8.29</v>
      </c>
      <c r="G224" s="40">
        <v>150</v>
      </c>
      <c r="H224" s="40">
        <v>21.54</v>
      </c>
      <c r="I224" s="54">
        <v>49</v>
      </c>
      <c r="J224" s="38" t="s">
        <v>85</v>
      </c>
      <c r="K224" s="60" t="s">
        <v>142</v>
      </c>
      <c r="L224" s="40">
        <v>8.83</v>
      </c>
      <c r="M224" s="40">
        <v>11.63</v>
      </c>
      <c r="N224" s="40">
        <v>10.59</v>
      </c>
      <c r="O224" s="40">
        <v>191.67</v>
      </c>
      <c r="P224" s="40">
        <v>27.52</v>
      </c>
    </row>
    <row r="225" spans="1:16" ht="141">
      <c r="A225" s="3"/>
      <c r="B225" s="38" t="s">
        <v>72</v>
      </c>
      <c r="C225" s="43" t="s">
        <v>64</v>
      </c>
      <c r="D225" s="40">
        <v>0.36</v>
      </c>
      <c r="E225" s="40">
        <v>0.19</v>
      </c>
      <c r="F225" s="40">
        <v>18.19</v>
      </c>
      <c r="G225" s="40">
        <v>82.8</v>
      </c>
      <c r="H225" s="40">
        <v>3.6</v>
      </c>
      <c r="I225" s="41" t="s">
        <v>33</v>
      </c>
      <c r="J225" s="38" t="s">
        <v>72</v>
      </c>
      <c r="K225" s="43" t="s">
        <v>64</v>
      </c>
      <c r="L225" s="40">
        <v>0.36</v>
      </c>
      <c r="M225" s="40">
        <v>0.19</v>
      </c>
      <c r="N225" s="40">
        <v>18.19</v>
      </c>
      <c r="O225" s="40">
        <v>82.8</v>
      </c>
      <c r="P225" s="40">
        <v>3.6</v>
      </c>
    </row>
    <row r="226" spans="1:16" ht="141">
      <c r="A226" s="3"/>
      <c r="B226" s="38" t="s">
        <v>54</v>
      </c>
      <c r="C226" s="39">
        <v>20</v>
      </c>
      <c r="D226" s="40">
        <v>1.6</v>
      </c>
      <c r="E226" s="40">
        <v>0.2</v>
      </c>
      <c r="F226" s="40">
        <v>9.64</v>
      </c>
      <c r="G226" s="40">
        <v>47.2</v>
      </c>
      <c r="H226" s="40">
        <v>0</v>
      </c>
      <c r="I226" s="41" t="s">
        <v>33</v>
      </c>
      <c r="J226" s="38" t="s">
        <v>54</v>
      </c>
      <c r="K226" s="39">
        <v>30</v>
      </c>
      <c r="L226" s="40">
        <v>2.4</v>
      </c>
      <c r="M226" s="40">
        <v>0.3</v>
      </c>
      <c r="N226" s="40">
        <v>14.46</v>
      </c>
      <c r="O226" s="40">
        <v>70.8</v>
      </c>
      <c r="P226" s="40">
        <v>0</v>
      </c>
    </row>
    <row r="227" spans="1:16" ht="141">
      <c r="A227" s="3"/>
      <c r="B227" s="38" t="s">
        <v>58</v>
      </c>
      <c r="C227" s="39">
        <v>30</v>
      </c>
      <c r="D227" s="40">
        <v>1.68</v>
      </c>
      <c r="E227" s="40">
        <v>0.36</v>
      </c>
      <c r="F227" s="40">
        <v>14.82</v>
      </c>
      <c r="G227" s="40">
        <v>69.6</v>
      </c>
      <c r="H227" s="40">
        <v>0</v>
      </c>
      <c r="I227" s="41" t="s">
        <v>33</v>
      </c>
      <c r="J227" s="38" t="s">
        <v>58</v>
      </c>
      <c r="K227" s="39">
        <v>40</v>
      </c>
      <c r="L227" s="40">
        <v>2.24</v>
      </c>
      <c r="M227" s="40">
        <v>0.48</v>
      </c>
      <c r="N227" s="40">
        <v>19.76</v>
      </c>
      <c r="O227" s="40">
        <v>92.8</v>
      </c>
      <c r="P227" s="40">
        <v>0</v>
      </c>
    </row>
    <row r="228" spans="1:16" ht="70.5">
      <c r="A228" s="3"/>
      <c r="B228" s="38" t="s">
        <v>29</v>
      </c>
      <c r="C228" s="39">
        <v>654</v>
      </c>
      <c r="D228" s="40">
        <f>SUM(D222:D227)</f>
        <v>18.13</v>
      </c>
      <c r="E228" s="40">
        <f>SUM(E222:E227)</f>
        <v>15.419999999999998</v>
      </c>
      <c r="F228" s="40">
        <f>SUM(F222:F227)</f>
        <v>61.50000000000001</v>
      </c>
      <c r="G228" s="40">
        <f>SUM(G222:G227)</f>
        <v>486.6</v>
      </c>
      <c r="H228" s="40">
        <f>SUM(H222:H227)</f>
        <v>35.86</v>
      </c>
      <c r="I228" s="41"/>
      <c r="J228" s="38" t="s">
        <v>29</v>
      </c>
      <c r="K228" s="39">
        <v>757</v>
      </c>
      <c r="L228" s="40">
        <f>SUM(L222:L227)</f>
        <v>22.259999999999998</v>
      </c>
      <c r="M228" s="40">
        <f>SUM(M222:M227)</f>
        <v>18.780000000000005</v>
      </c>
      <c r="N228" s="40">
        <f>SUM(N222:N227)</f>
        <v>75.1</v>
      </c>
      <c r="O228" s="40">
        <f>SUM(O222:O227)</f>
        <v>590.0699999999999</v>
      </c>
      <c r="P228" s="40">
        <f>SUM(P222:P227)</f>
        <v>43.56</v>
      </c>
    </row>
    <row r="229" spans="1:16" ht="70.5">
      <c r="A229" s="3"/>
      <c r="B229" s="100" t="s">
        <v>28</v>
      </c>
      <c r="C229" s="100"/>
      <c r="D229" s="100"/>
      <c r="E229" s="100"/>
      <c r="F229" s="100"/>
      <c r="G229" s="100"/>
      <c r="H229" s="100"/>
      <c r="I229" s="100"/>
      <c r="J229" s="97" t="s">
        <v>28</v>
      </c>
      <c r="K229" s="98"/>
      <c r="L229" s="98"/>
      <c r="M229" s="98"/>
      <c r="N229" s="98"/>
      <c r="O229" s="98"/>
      <c r="P229" s="99"/>
    </row>
    <row r="230" spans="1:16" ht="211.5">
      <c r="A230" s="3"/>
      <c r="B230" s="44" t="s">
        <v>135</v>
      </c>
      <c r="C230" s="45" t="s">
        <v>148</v>
      </c>
      <c r="D230" s="46">
        <v>0.9</v>
      </c>
      <c r="E230" s="46">
        <v>1.2</v>
      </c>
      <c r="F230" s="46">
        <v>6.52</v>
      </c>
      <c r="G230" s="46">
        <v>76.36</v>
      </c>
      <c r="H230" s="46">
        <v>0</v>
      </c>
      <c r="I230" s="47" t="s">
        <v>33</v>
      </c>
      <c r="J230" s="44" t="s">
        <v>135</v>
      </c>
      <c r="K230" s="45" t="s">
        <v>149</v>
      </c>
      <c r="L230" s="46">
        <v>1.5</v>
      </c>
      <c r="M230" s="46">
        <v>2</v>
      </c>
      <c r="N230" s="46">
        <v>10.9</v>
      </c>
      <c r="O230" s="46">
        <v>127.25</v>
      </c>
      <c r="P230" s="46">
        <v>0</v>
      </c>
    </row>
    <row r="231" spans="1:16" ht="70.5">
      <c r="A231" s="3"/>
      <c r="B231" s="38" t="s">
        <v>99</v>
      </c>
      <c r="C231" s="43" t="s">
        <v>151</v>
      </c>
      <c r="D231" s="40">
        <v>0.64</v>
      </c>
      <c r="E231" s="40">
        <v>0.64</v>
      </c>
      <c r="F231" s="40">
        <v>15.72</v>
      </c>
      <c r="G231" s="40">
        <v>75.48</v>
      </c>
      <c r="H231" s="40">
        <v>16.04</v>
      </c>
      <c r="I231" s="41">
        <v>17</v>
      </c>
      <c r="J231" s="38" t="s">
        <v>99</v>
      </c>
      <c r="K231" s="43" t="s">
        <v>151</v>
      </c>
      <c r="L231" s="40">
        <v>0.64</v>
      </c>
      <c r="M231" s="40">
        <v>0.64</v>
      </c>
      <c r="N231" s="40">
        <v>15.72</v>
      </c>
      <c r="O231" s="40">
        <v>75.48</v>
      </c>
      <c r="P231" s="40">
        <v>16.04</v>
      </c>
    </row>
    <row r="232" spans="1:16" ht="70.5">
      <c r="A232" s="3"/>
      <c r="B232" s="38" t="s">
        <v>39</v>
      </c>
      <c r="C232" s="43" t="s">
        <v>64</v>
      </c>
      <c r="D232" s="40">
        <v>1.3</v>
      </c>
      <c r="E232" s="40">
        <v>1.12</v>
      </c>
      <c r="F232" s="40">
        <v>6.18</v>
      </c>
      <c r="G232" s="40">
        <v>41</v>
      </c>
      <c r="H232" s="40">
        <v>0.58</v>
      </c>
      <c r="I232" s="54">
        <v>46</v>
      </c>
      <c r="J232" s="38" t="s">
        <v>39</v>
      </c>
      <c r="K232" s="43" t="s">
        <v>25</v>
      </c>
      <c r="L232" s="40">
        <v>1.45</v>
      </c>
      <c r="M232" s="40">
        <v>1.25</v>
      </c>
      <c r="N232" s="40">
        <v>7.42</v>
      </c>
      <c r="O232" s="40">
        <v>48</v>
      </c>
      <c r="P232" s="40">
        <v>0.65</v>
      </c>
    </row>
    <row r="233" spans="1:16" ht="70.5">
      <c r="A233" s="3"/>
      <c r="B233" s="38" t="s">
        <v>29</v>
      </c>
      <c r="C233" s="39">
        <f aca="true" t="shared" si="30" ref="C233:H233">C230+C231+C232</f>
        <v>370</v>
      </c>
      <c r="D233" s="40">
        <f t="shared" si="30"/>
        <v>2.84</v>
      </c>
      <c r="E233" s="40">
        <f t="shared" si="30"/>
        <v>2.96</v>
      </c>
      <c r="F233" s="40">
        <f t="shared" si="30"/>
        <v>28.42</v>
      </c>
      <c r="G233" s="40">
        <f t="shared" si="30"/>
        <v>192.84</v>
      </c>
      <c r="H233" s="40">
        <f t="shared" si="30"/>
        <v>16.619999999999997</v>
      </c>
      <c r="I233" s="41"/>
      <c r="J233" s="38" t="s">
        <v>29</v>
      </c>
      <c r="K233" s="39">
        <f aca="true" t="shared" si="31" ref="K233:P233">K230+K231+K232</f>
        <v>410</v>
      </c>
      <c r="L233" s="40">
        <f t="shared" si="31"/>
        <v>3.59</v>
      </c>
      <c r="M233" s="40">
        <f t="shared" si="31"/>
        <v>3.89</v>
      </c>
      <c r="N233" s="40">
        <f t="shared" si="31"/>
        <v>34.04</v>
      </c>
      <c r="O233" s="40">
        <f t="shared" si="31"/>
        <v>250.73000000000002</v>
      </c>
      <c r="P233" s="40">
        <f t="shared" si="31"/>
        <v>16.689999999999998</v>
      </c>
    </row>
    <row r="234" spans="1:16" ht="70.5">
      <c r="A234" s="3"/>
      <c r="B234" s="38"/>
      <c r="C234" s="43"/>
      <c r="D234" s="74" t="s">
        <v>1</v>
      </c>
      <c r="E234" s="74" t="s">
        <v>2</v>
      </c>
      <c r="F234" s="74" t="s">
        <v>3</v>
      </c>
      <c r="G234" s="74" t="s">
        <v>4</v>
      </c>
      <c r="H234" s="74" t="s">
        <v>5</v>
      </c>
      <c r="I234" s="41"/>
      <c r="J234" s="38"/>
      <c r="K234" s="43"/>
      <c r="L234" s="74" t="s">
        <v>1</v>
      </c>
      <c r="M234" s="74" t="s">
        <v>2</v>
      </c>
      <c r="N234" s="74" t="s">
        <v>3</v>
      </c>
      <c r="O234" s="74" t="s">
        <v>4</v>
      </c>
      <c r="P234" s="74" t="s">
        <v>5</v>
      </c>
    </row>
    <row r="235" spans="1:16" ht="70.5">
      <c r="A235" s="3"/>
      <c r="B235" s="37" t="s">
        <v>11</v>
      </c>
      <c r="C235" s="43"/>
      <c r="D235" s="40">
        <f>D217+D220+D228+D233</f>
        <v>33.54</v>
      </c>
      <c r="E235" s="40">
        <f>E217+E220+E228+E233</f>
        <v>32.08</v>
      </c>
      <c r="F235" s="40">
        <f>F217+F220+F228+F233</f>
        <v>134.7</v>
      </c>
      <c r="G235" s="40">
        <f>G217+G220+G228+G233</f>
        <v>1031.44</v>
      </c>
      <c r="H235" s="40">
        <f>H217+H220+H228+H233</f>
        <v>56.349999999999994</v>
      </c>
      <c r="I235" s="41"/>
      <c r="J235" s="37" t="s">
        <v>11</v>
      </c>
      <c r="K235" s="43"/>
      <c r="L235" s="40">
        <f>L217+L220+L228+L233</f>
        <v>38.34</v>
      </c>
      <c r="M235" s="40">
        <f>M217+M220+M228+M233</f>
        <v>35.970000000000006</v>
      </c>
      <c r="N235" s="40">
        <f>N217+N220+N228+N233</f>
        <v>174.44</v>
      </c>
      <c r="O235" s="40">
        <f>O217+O220+O228+O233</f>
        <v>1273.15</v>
      </c>
      <c r="P235" s="40">
        <f>P217+P220+P228+P233</f>
        <v>89.95</v>
      </c>
    </row>
    <row r="236" spans="1:16" ht="139.5">
      <c r="A236" s="3"/>
      <c r="B236" s="37" t="s">
        <v>133</v>
      </c>
      <c r="C236" s="43"/>
      <c r="D236" s="40">
        <v>42</v>
      </c>
      <c r="E236" s="40">
        <v>47</v>
      </c>
      <c r="F236" s="40">
        <v>203</v>
      </c>
      <c r="G236" s="40">
        <v>1400</v>
      </c>
      <c r="H236" s="40">
        <v>45</v>
      </c>
      <c r="I236" s="41"/>
      <c r="J236" s="37" t="s">
        <v>133</v>
      </c>
      <c r="K236" s="43"/>
      <c r="L236" s="40">
        <v>54</v>
      </c>
      <c r="M236" s="40">
        <v>60</v>
      </c>
      <c r="N236" s="40">
        <v>261</v>
      </c>
      <c r="O236" s="40">
        <v>1800</v>
      </c>
      <c r="P236" s="40">
        <v>50</v>
      </c>
    </row>
    <row r="237" spans="1:16" ht="70.5">
      <c r="A237" s="3"/>
      <c r="B237" s="48" t="s">
        <v>126</v>
      </c>
      <c r="C237" s="74"/>
      <c r="D237" s="40">
        <f>D235*100/D236</f>
        <v>79.85714285714286</v>
      </c>
      <c r="E237" s="40">
        <f>E235*100/E236</f>
        <v>68.25531914893617</v>
      </c>
      <c r="F237" s="40">
        <f>F235*100/F236</f>
        <v>66.35467980295566</v>
      </c>
      <c r="G237" s="40">
        <f>G235*100/G236</f>
        <v>73.67428571428572</v>
      </c>
      <c r="H237" s="40">
        <f>H235*100/H236</f>
        <v>125.2222222222222</v>
      </c>
      <c r="I237" s="76"/>
      <c r="J237" s="48" t="s">
        <v>126</v>
      </c>
      <c r="K237" s="74"/>
      <c r="L237" s="40">
        <f>L235*100/L236</f>
        <v>71.00000000000001</v>
      </c>
      <c r="M237" s="40">
        <f>M235*100/M236</f>
        <v>59.95000000000001</v>
      </c>
      <c r="N237" s="40">
        <f>N235*100/N236</f>
        <v>66.83524904214559</v>
      </c>
      <c r="O237" s="40">
        <f>O235*100/O236</f>
        <v>70.73055555555557</v>
      </c>
      <c r="P237" s="40">
        <f>P235*100/P236</f>
        <v>179.9</v>
      </c>
    </row>
    <row r="238" spans="1:16" ht="70.5">
      <c r="A238" s="3"/>
      <c r="B238" s="2" t="s">
        <v>136</v>
      </c>
      <c r="I238" s="15"/>
      <c r="J238" s="2" t="s">
        <v>137</v>
      </c>
      <c r="K238" s="16"/>
      <c r="L238" s="2"/>
      <c r="M238" s="2"/>
      <c r="N238" s="2"/>
      <c r="O238" s="2"/>
      <c r="P238" s="2"/>
    </row>
    <row r="239" spans="1:16" ht="70.5">
      <c r="A239" s="3"/>
      <c r="B239" s="100" t="s">
        <v>65</v>
      </c>
      <c r="C239" s="102" t="s">
        <v>66</v>
      </c>
      <c r="D239" s="100" t="s">
        <v>24</v>
      </c>
      <c r="E239" s="100"/>
      <c r="F239" s="100"/>
      <c r="G239" s="100" t="s">
        <v>121</v>
      </c>
      <c r="H239" s="100" t="s">
        <v>67</v>
      </c>
      <c r="I239" s="103" t="s">
        <v>100</v>
      </c>
      <c r="J239" s="100" t="s">
        <v>65</v>
      </c>
      <c r="K239" s="102" t="s">
        <v>66</v>
      </c>
      <c r="L239" s="100" t="s">
        <v>24</v>
      </c>
      <c r="M239" s="100"/>
      <c r="N239" s="100"/>
      <c r="O239" s="100" t="s">
        <v>121</v>
      </c>
      <c r="P239" s="100" t="s">
        <v>67</v>
      </c>
    </row>
    <row r="240" spans="1:16" ht="70.5">
      <c r="A240" s="3"/>
      <c r="B240" s="100"/>
      <c r="C240" s="102"/>
      <c r="D240" s="74" t="s">
        <v>1</v>
      </c>
      <c r="E240" s="74" t="s">
        <v>2</v>
      </c>
      <c r="F240" s="74" t="s">
        <v>3</v>
      </c>
      <c r="G240" s="100"/>
      <c r="H240" s="100"/>
      <c r="I240" s="103"/>
      <c r="J240" s="100"/>
      <c r="K240" s="102"/>
      <c r="L240" s="74" t="s">
        <v>1</v>
      </c>
      <c r="M240" s="74" t="s">
        <v>2</v>
      </c>
      <c r="N240" s="74" t="s">
        <v>3</v>
      </c>
      <c r="O240" s="100"/>
      <c r="P240" s="100"/>
    </row>
    <row r="241" spans="1:16" ht="70.5">
      <c r="A241" s="3"/>
      <c r="B241" s="48" t="s">
        <v>21</v>
      </c>
      <c r="C241" s="74"/>
      <c r="D241" s="74"/>
      <c r="E241" s="74"/>
      <c r="F241" s="74"/>
      <c r="G241" s="74"/>
      <c r="H241" s="74"/>
      <c r="I241" s="74"/>
      <c r="J241" s="37" t="s">
        <v>21</v>
      </c>
      <c r="K241" s="37"/>
      <c r="L241" s="37"/>
      <c r="M241" s="37"/>
      <c r="N241" s="37"/>
      <c r="O241" s="37"/>
      <c r="P241" s="37"/>
    </row>
    <row r="242" spans="1:16" ht="70.5">
      <c r="A242" s="3"/>
      <c r="B242" s="100" t="s">
        <v>6</v>
      </c>
      <c r="C242" s="100"/>
      <c r="D242" s="100"/>
      <c r="E242" s="100"/>
      <c r="F242" s="100"/>
      <c r="G242" s="100"/>
      <c r="H242" s="100"/>
      <c r="I242" s="100"/>
      <c r="J242" s="100" t="s">
        <v>6</v>
      </c>
      <c r="K242" s="100"/>
      <c r="L242" s="100"/>
      <c r="M242" s="100"/>
      <c r="N242" s="100"/>
      <c r="O242" s="100"/>
      <c r="P242" s="100"/>
    </row>
    <row r="243" spans="1:16" ht="70.5">
      <c r="A243" s="3"/>
      <c r="B243" s="38" t="s">
        <v>77</v>
      </c>
      <c r="C243" s="39">
        <v>110</v>
      </c>
      <c r="D243" s="53">
        <v>6.22</v>
      </c>
      <c r="E243" s="53">
        <v>5.94</v>
      </c>
      <c r="F243" s="53">
        <v>28.06</v>
      </c>
      <c r="G243" s="53">
        <v>188.99</v>
      </c>
      <c r="H243" s="53">
        <v>0</v>
      </c>
      <c r="I243" s="41">
        <v>42</v>
      </c>
      <c r="J243" s="38" t="s">
        <v>77</v>
      </c>
      <c r="K243" s="39">
        <v>200</v>
      </c>
      <c r="L243" s="53">
        <v>11.31</v>
      </c>
      <c r="M243" s="53">
        <v>10.8</v>
      </c>
      <c r="N243" s="53">
        <v>51.01</v>
      </c>
      <c r="O243" s="53">
        <v>343.63</v>
      </c>
      <c r="P243" s="53">
        <v>0</v>
      </c>
    </row>
    <row r="244" spans="1:16" ht="70.5">
      <c r="A244" s="3"/>
      <c r="B244" s="38" t="s">
        <v>15</v>
      </c>
      <c r="C244" s="39">
        <v>180</v>
      </c>
      <c r="D244" s="40">
        <v>2.64</v>
      </c>
      <c r="E244" s="40">
        <v>2.23</v>
      </c>
      <c r="F244" s="40">
        <v>8.15</v>
      </c>
      <c r="G244" s="40">
        <v>64</v>
      </c>
      <c r="H244" s="42">
        <v>1.1</v>
      </c>
      <c r="I244" s="41">
        <v>15</v>
      </c>
      <c r="J244" s="38" t="s">
        <v>15</v>
      </c>
      <c r="K244" s="39">
        <v>200</v>
      </c>
      <c r="L244" s="40">
        <v>3.99</v>
      </c>
      <c r="M244" s="40">
        <v>3.8</v>
      </c>
      <c r="N244" s="40">
        <v>11.32</v>
      </c>
      <c r="O244" s="40">
        <v>93</v>
      </c>
      <c r="P244" s="42">
        <v>1.69</v>
      </c>
    </row>
    <row r="245" spans="1:16" ht="70.5">
      <c r="A245" s="3"/>
      <c r="B245" s="38" t="s">
        <v>99</v>
      </c>
      <c r="C245" s="43" t="s">
        <v>26</v>
      </c>
      <c r="D245" s="40">
        <v>0.4</v>
      </c>
      <c r="E245" s="40">
        <v>0.4</v>
      </c>
      <c r="F245" s="40">
        <v>9.83</v>
      </c>
      <c r="G245" s="40">
        <v>47.17</v>
      </c>
      <c r="H245" s="40">
        <v>10.03</v>
      </c>
      <c r="I245" s="41">
        <v>17</v>
      </c>
      <c r="J245" s="38" t="s">
        <v>99</v>
      </c>
      <c r="K245" s="43" t="s">
        <v>26</v>
      </c>
      <c r="L245" s="40">
        <v>0.4</v>
      </c>
      <c r="M245" s="40">
        <v>0.4</v>
      </c>
      <c r="N245" s="40">
        <v>9.83</v>
      </c>
      <c r="O245" s="40">
        <v>47.17</v>
      </c>
      <c r="P245" s="40">
        <v>10.03</v>
      </c>
    </row>
    <row r="246" spans="1:16" ht="70.5">
      <c r="A246" s="3"/>
      <c r="B246" s="38" t="s">
        <v>89</v>
      </c>
      <c r="C246" s="43" t="s">
        <v>157</v>
      </c>
      <c r="D246" s="40">
        <v>3.38</v>
      </c>
      <c r="E246" s="40">
        <v>2.52</v>
      </c>
      <c r="F246" s="40">
        <v>9.84</v>
      </c>
      <c r="G246" s="40">
        <v>76</v>
      </c>
      <c r="H246" s="40">
        <v>0.06</v>
      </c>
      <c r="I246" s="41">
        <v>3</v>
      </c>
      <c r="J246" s="38" t="s">
        <v>89</v>
      </c>
      <c r="K246" s="43" t="s">
        <v>158</v>
      </c>
      <c r="L246" s="40">
        <v>4.68</v>
      </c>
      <c r="M246" s="40">
        <v>3.74</v>
      </c>
      <c r="N246" s="40">
        <v>12.3</v>
      </c>
      <c r="O246" s="40">
        <v>103</v>
      </c>
      <c r="P246" s="40">
        <v>0.08</v>
      </c>
    </row>
    <row r="247" spans="1:16" ht="70.5">
      <c r="A247" s="3"/>
      <c r="B247" s="38" t="s">
        <v>7</v>
      </c>
      <c r="C247" s="39">
        <f>C243+C244+C245+C246</f>
        <v>418</v>
      </c>
      <c r="D247" s="40">
        <f>SUM(D243:D246)</f>
        <v>12.64</v>
      </c>
      <c r="E247" s="40">
        <f>SUM(E243:E246)</f>
        <v>11.09</v>
      </c>
      <c r="F247" s="40">
        <f>SUM(F243:F246)</f>
        <v>55.879999999999995</v>
      </c>
      <c r="G247" s="40">
        <f>SUM(G243:G246)</f>
        <v>376.16</v>
      </c>
      <c r="H247" s="40">
        <f>SUM(H243:H246)</f>
        <v>11.19</v>
      </c>
      <c r="I247" s="41"/>
      <c r="J247" s="38" t="s">
        <v>7</v>
      </c>
      <c r="K247" s="39">
        <f>K243+K244+K245+K246</f>
        <v>537</v>
      </c>
      <c r="L247" s="40">
        <f>SUM(L243:L246)</f>
        <v>20.380000000000003</v>
      </c>
      <c r="M247" s="40">
        <f>SUM(M243:M246)</f>
        <v>18.740000000000002</v>
      </c>
      <c r="N247" s="40">
        <f>SUM(N243:N246)</f>
        <v>84.46</v>
      </c>
      <c r="O247" s="40">
        <f>SUM(O243:O246)</f>
        <v>586.8</v>
      </c>
      <c r="P247" s="40">
        <f>SUM(P243:P246)</f>
        <v>11.799999999999999</v>
      </c>
    </row>
    <row r="248" spans="1:16" ht="70.5">
      <c r="A248" s="3"/>
      <c r="B248" s="100" t="s">
        <v>50</v>
      </c>
      <c r="C248" s="100"/>
      <c r="D248" s="100"/>
      <c r="E248" s="100"/>
      <c r="F248" s="100"/>
      <c r="G248" s="100"/>
      <c r="H248" s="100"/>
      <c r="I248" s="100"/>
      <c r="J248" s="97" t="s">
        <v>50</v>
      </c>
      <c r="K248" s="98"/>
      <c r="L248" s="98"/>
      <c r="M248" s="98"/>
      <c r="N248" s="98"/>
      <c r="O248" s="98"/>
      <c r="P248" s="99"/>
    </row>
    <row r="249" spans="1:16" ht="211.5">
      <c r="A249" s="3"/>
      <c r="B249" s="38" t="s">
        <v>87</v>
      </c>
      <c r="C249" s="43" t="s">
        <v>26</v>
      </c>
      <c r="D249" s="40">
        <v>2.9</v>
      </c>
      <c r="E249" s="40">
        <v>2.5</v>
      </c>
      <c r="F249" s="40">
        <v>4.8</v>
      </c>
      <c r="G249" s="40">
        <v>54</v>
      </c>
      <c r="H249" s="40">
        <v>1.3</v>
      </c>
      <c r="I249" s="41" t="s">
        <v>163</v>
      </c>
      <c r="J249" s="38" t="s">
        <v>87</v>
      </c>
      <c r="K249" s="43" t="s">
        <v>26</v>
      </c>
      <c r="L249" s="40">
        <v>2.9</v>
      </c>
      <c r="M249" s="40">
        <v>2.5</v>
      </c>
      <c r="N249" s="40">
        <v>4.8</v>
      </c>
      <c r="O249" s="40">
        <v>54</v>
      </c>
      <c r="P249" s="40">
        <v>1.3</v>
      </c>
    </row>
    <row r="250" spans="1:16" ht="70.5">
      <c r="A250" s="3"/>
      <c r="B250" s="38" t="s">
        <v>7</v>
      </c>
      <c r="C250" s="39" t="str">
        <f aca="true" t="shared" si="32" ref="C250:H250">C249</f>
        <v>100</v>
      </c>
      <c r="D250" s="40">
        <f t="shared" si="32"/>
        <v>2.9</v>
      </c>
      <c r="E250" s="40">
        <f t="shared" si="32"/>
        <v>2.5</v>
      </c>
      <c r="F250" s="40">
        <f t="shared" si="32"/>
        <v>4.8</v>
      </c>
      <c r="G250" s="40">
        <f t="shared" si="32"/>
        <v>54</v>
      </c>
      <c r="H250" s="40">
        <f t="shared" si="32"/>
        <v>1.3</v>
      </c>
      <c r="I250" s="40"/>
      <c r="J250" s="38" t="s">
        <v>7</v>
      </c>
      <c r="K250" s="39" t="str">
        <f aca="true" t="shared" si="33" ref="K250:P250">K249</f>
        <v>100</v>
      </c>
      <c r="L250" s="40">
        <f t="shared" si="33"/>
        <v>2.9</v>
      </c>
      <c r="M250" s="40">
        <f t="shared" si="33"/>
        <v>2.5</v>
      </c>
      <c r="N250" s="40">
        <f t="shared" si="33"/>
        <v>4.8</v>
      </c>
      <c r="O250" s="40">
        <f t="shared" si="33"/>
        <v>54</v>
      </c>
      <c r="P250" s="40">
        <f t="shared" si="33"/>
        <v>1.3</v>
      </c>
    </row>
    <row r="251" spans="1:16" ht="70.5">
      <c r="A251" s="3"/>
      <c r="B251" s="100" t="s">
        <v>31</v>
      </c>
      <c r="C251" s="100"/>
      <c r="D251" s="100"/>
      <c r="E251" s="100"/>
      <c r="F251" s="100"/>
      <c r="G251" s="100"/>
      <c r="H251" s="100"/>
      <c r="I251" s="100"/>
      <c r="J251" s="97" t="s">
        <v>31</v>
      </c>
      <c r="K251" s="98"/>
      <c r="L251" s="98"/>
      <c r="M251" s="98"/>
      <c r="N251" s="98"/>
      <c r="O251" s="98"/>
      <c r="P251" s="99"/>
    </row>
    <row r="252" spans="1:16" ht="211.5">
      <c r="A252" s="3"/>
      <c r="B252" s="44" t="s">
        <v>139</v>
      </c>
      <c r="C252" s="45" t="s">
        <v>68</v>
      </c>
      <c r="D252" s="46">
        <v>0.48</v>
      </c>
      <c r="E252" s="46">
        <v>1.89</v>
      </c>
      <c r="F252" s="46">
        <v>3.09</v>
      </c>
      <c r="G252" s="46">
        <v>31.2</v>
      </c>
      <c r="H252" s="46">
        <v>3.84</v>
      </c>
      <c r="I252" s="47">
        <v>18</v>
      </c>
      <c r="J252" s="44" t="s">
        <v>139</v>
      </c>
      <c r="K252" s="45" t="s">
        <v>149</v>
      </c>
      <c r="L252" s="46">
        <v>0.6</v>
      </c>
      <c r="M252" s="46">
        <v>2.36</v>
      </c>
      <c r="N252" s="46">
        <v>3.86</v>
      </c>
      <c r="O252" s="46">
        <v>39</v>
      </c>
      <c r="P252" s="46">
        <v>4.8</v>
      </c>
    </row>
    <row r="253" spans="1:16" ht="211.5">
      <c r="A253" s="3"/>
      <c r="B253" s="38" t="s">
        <v>185</v>
      </c>
      <c r="C253" s="43" t="s">
        <v>177</v>
      </c>
      <c r="D253" s="40">
        <v>5.92</v>
      </c>
      <c r="E253" s="40">
        <v>5.4</v>
      </c>
      <c r="F253" s="40">
        <v>6.67</v>
      </c>
      <c r="G253" s="40">
        <v>108</v>
      </c>
      <c r="H253" s="40">
        <v>6.44</v>
      </c>
      <c r="I253" s="41">
        <v>5</v>
      </c>
      <c r="J253" s="38" t="s">
        <v>184</v>
      </c>
      <c r="K253" s="43" t="s">
        <v>178</v>
      </c>
      <c r="L253" s="40">
        <v>6.43</v>
      </c>
      <c r="M253" s="40">
        <v>5.98</v>
      </c>
      <c r="N253" s="40">
        <v>7.48</v>
      </c>
      <c r="O253" s="40">
        <v>117</v>
      </c>
      <c r="P253" s="40">
        <v>7.27</v>
      </c>
    </row>
    <row r="254" spans="1:16" ht="141">
      <c r="A254" s="3"/>
      <c r="B254" s="38" t="s">
        <v>92</v>
      </c>
      <c r="C254" s="43" t="s">
        <v>36</v>
      </c>
      <c r="D254" s="40">
        <v>5.85</v>
      </c>
      <c r="E254" s="40">
        <v>3.26</v>
      </c>
      <c r="F254" s="40">
        <v>21.23</v>
      </c>
      <c r="G254" s="40">
        <v>85.5</v>
      </c>
      <c r="H254" s="40">
        <v>0.32</v>
      </c>
      <c r="I254" s="41" t="s">
        <v>166</v>
      </c>
      <c r="J254" s="38" t="s">
        <v>92</v>
      </c>
      <c r="K254" s="43" t="s">
        <v>80</v>
      </c>
      <c r="L254" s="40">
        <v>7.8</v>
      </c>
      <c r="M254" s="40">
        <v>4.35</v>
      </c>
      <c r="N254" s="40">
        <v>28.31</v>
      </c>
      <c r="O254" s="40">
        <v>114</v>
      </c>
      <c r="P254" s="40">
        <v>0.43</v>
      </c>
    </row>
    <row r="255" spans="1:16" ht="141">
      <c r="A255" s="3"/>
      <c r="B255" s="38" t="s">
        <v>61</v>
      </c>
      <c r="C255" s="39">
        <v>20</v>
      </c>
      <c r="D255" s="40">
        <v>0.17</v>
      </c>
      <c r="E255" s="40">
        <v>0.64</v>
      </c>
      <c r="F255" s="40">
        <v>0.94</v>
      </c>
      <c r="G255" s="40">
        <v>9.71</v>
      </c>
      <c r="H255" s="40">
        <v>0.27</v>
      </c>
      <c r="I255" s="41">
        <v>7</v>
      </c>
      <c r="J255" s="38" t="s">
        <v>61</v>
      </c>
      <c r="K255" s="39">
        <v>40</v>
      </c>
      <c r="L255" s="40">
        <v>0.33</v>
      </c>
      <c r="M255" s="40">
        <v>1.28</v>
      </c>
      <c r="N255" s="40">
        <v>1.89</v>
      </c>
      <c r="O255" s="40">
        <v>19.43</v>
      </c>
      <c r="P255" s="40">
        <v>0.55</v>
      </c>
    </row>
    <row r="256" spans="1:16" ht="70.5">
      <c r="A256" s="3"/>
      <c r="B256" s="38" t="s">
        <v>79</v>
      </c>
      <c r="C256" s="39">
        <v>120</v>
      </c>
      <c r="D256" s="40">
        <v>2.44</v>
      </c>
      <c r="E256" s="40">
        <v>4.2</v>
      </c>
      <c r="F256" s="40">
        <v>14.45</v>
      </c>
      <c r="G256" s="40">
        <v>113.61</v>
      </c>
      <c r="H256" s="40">
        <v>11.52</v>
      </c>
      <c r="I256" s="41">
        <v>8</v>
      </c>
      <c r="J256" s="38" t="s">
        <v>79</v>
      </c>
      <c r="K256" s="39">
        <v>150</v>
      </c>
      <c r="L256" s="40">
        <v>3</v>
      </c>
      <c r="M256" s="40">
        <v>5.31</v>
      </c>
      <c r="N256" s="40">
        <v>18.12</v>
      </c>
      <c r="O256" s="40">
        <v>142.04</v>
      </c>
      <c r="P256" s="40">
        <v>14.42</v>
      </c>
    </row>
    <row r="257" spans="1:16" ht="141">
      <c r="A257" s="3"/>
      <c r="B257" s="38" t="s">
        <v>97</v>
      </c>
      <c r="C257" s="39">
        <v>180</v>
      </c>
      <c r="D257" s="40">
        <v>0.14</v>
      </c>
      <c r="E257" s="40">
        <v>0.14</v>
      </c>
      <c r="F257" s="40">
        <v>6.44</v>
      </c>
      <c r="G257" s="40">
        <v>29</v>
      </c>
      <c r="H257" s="40">
        <v>3.52</v>
      </c>
      <c r="I257" s="41">
        <v>50</v>
      </c>
      <c r="J257" s="38" t="s">
        <v>97</v>
      </c>
      <c r="K257" s="39">
        <v>200</v>
      </c>
      <c r="L257" s="40">
        <v>0.16</v>
      </c>
      <c r="M257" s="40">
        <v>0.16</v>
      </c>
      <c r="N257" s="40">
        <v>7.88</v>
      </c>
      <c r="O257" s="40">
        <v>35</v>
      </c>
      <c r="P257" s="40">
        <v>3.97</v>
      </c>
    </row>
    <row r="258" spans="1:16" ht="141">
      <c r="A258" s="3"/>
      <c r="B258" s="38" t="s">
        <v>54</v>
      </c>
      <c r="C258" s="39">
        <v>20</v>
      </c>
      <c r="D258" s="40">
        <v>1.6</v>
      </c>
      <c r="E258" s="40">
        <v>0.2</v>
      </c>
      <c r="F258" s="40">
        <v>9.64</v>
      </c>
      <c r="G258" s="40">
        <v>47.2</v>
      </c>
      <c r="H258" s="40">
        <v>0</v>
      </c>
      <c r="I258" s="41" t="s">
        <v>33</v>
      </c>
      <c r="J258" s="38" t="s">
        <v>54</v>
      </c>
      <c r="K258" s="39">
        <v>30</v>
      </c>
      <c r="L258" s="40">
        <v>2.4</v>
      </c>
      <c r="M258" s="40">
        <v>0.3</v>
      </c>
      <c r="N258" s="40">
        <v>14.46</v>
      </c>
      <c r="O258" s="40">
        <v>70.8</v>
      </c>
      <c r="P258" s="40">
        <v>0</v>
      </c>
    </row>
    <row r="259" spans="1:16" ht="141">
      <c r="A259" s="3"/>
      <c r="B259" s="38" t="s">
        <v>58</v>
      </c>
      <c r="C259" s="39">
        <v>30</v>
      </c>
      <c r="D259" s="40">
        <v>1.68</v>
      </c>
      <c r="E259" s="40">
        <v>0.36</v>
      </c>
      <c r="F259" s="40">
        <v>14.82</v>
      </c>
      <c r="G259" s="40">
        <v>69.6</v>
      </c>
      <c r="H259" s="40">
        <v>0</v>
      </c>
      <c r="I259" s="41" t="s">
        <v>33</v>
      </c>
      <c r="J259" s="38" t="s">
        <v>58</v>
      </c>
      <c r="K259" s="39">
        <v>40</v>
      </c>
      <c r="L259" s="40">
        <v>2.24</v>
      </c>
      <c r="M259" s="40">
        <v>0.48</v>
      </c>
      <c r="N259" s="40">
        <v>19.76</v>
      </c>
      <c r="O259" s="40">
        <v>92.8</v>
      </c>
      <c r="P259" s="40">
        <v>0</v>
      </c>
    </row>
    <row r="260" spans="1:16" ht="70.5">
      <c r="A260" s="3"/>
      <c r="B260" s="38" t="s">
        <v>7</v>
      </c>
      <c r="C260" s="39">
        <v>674</v>
      </c>
      <c r="D260" s="40">
        <f>D252+D253+D254+D255+D256+D257+D258+D259</f>
        <v>18.28</v>
      </c>
      <c r="E260" s="40">
        <f>E252+E253+E254+E255+E256+E257+E258+E259</f>
        <v>16.09</v>
      </c>
      <c r="F260" s="40">
        <f>F252+F253+F254+F255+F256+F257+F258+F259</f>
        <v>77.28</v>
      </c>
      <c r="G260" s="40">
        <f>G252+G253+G254+G255+G256+G257+G258+G259</f>
        <v>493.81999999999994</v>
      </c>
      <c r="H260" s="40">
        <f>H252+H253+H254+H255+H256+H257+H258+H259</f>
        <v>25.91</v>
      </c>
      <c r="I260" s="41"/>
      <c r="J260" s="38" t="s">
        <v>7</v>
      </c>
      <c r="K260" s="39">
        <v>827</v>
      </c>
      <c r="L260" s="40">
        <f>L252+L253+L254+L255+L256+L257+L258+L259</f>
        <v>22.959999999999994</v>
      </c>
      <c r="M260" s="40">
        <f>M252+M253+M254+M255+M256+M257+M258+M259</f>
        <v>20.22</v>
      </c>
      <c r="N260" s="40">
        <f>N252+N253+N254+N255+N256+N257+N258+N259</f>
        <v>101.76</v>
      </c>
      <c r="O260" s="40">
        <f>O252+O253+O254+O255+O256+O257+O258+O259</f>
        <v>630.0699999999999</v>
      </c>
      <c r="P260" s="40">
        <f>P252+P253+P254+P255+P256+P257+P258+P259</f>
        <v>31.439999999999998</v>
      </c>
    </row>
    <row r="261" spans="1:16" ht="70.5">
      <c r="A261" s="3"/>
      <c r="B261" s="100" t="s">
        <v>28</v>
      </c>
      <c r="C261" s="100"/>
      <c r="D261" s="100"/>
      <c r="E261" s="100"/>
      <c r="F261" s="100"/>
      <c r="G261" s="100"/>
      <c r="H261" s="100"/>
      <c r="I261" s="100"/>
      <c r="J261" s="97" t="s">
        <v>28</v>
      </c>
      <c r="K261" s="98"/>
      <c r="L261" s="98"/>
      <c r="M261" s="98"/>
      <c r="N261" s="98"/>
      <c r="O261" s="98"/>
      <c r="P261" s="99"/>
    </row>
    <row r="262" spans="1:16" ht="70.5">
      <c r="A262" s="3"/>
      <c r="B262" s="38" t="s">
        <v>10</v>
      </c>
      <c r="C262" s="39">
        <v>180</v>
      </c>
      <c r="D262" s="40">
        <v>0</v>
      </c>
      <c r="E262" s="40">
        <v>0</v>
      </c>
      <c r="F262" s="40">
        <v>4.14</v>
      </c>
      <c r="G262" s="40">
        <v>18</v>
      </c>
      <c r="H262" s="42">
        <v>1.6</v>
      </c>
      <c r="I262" s="41">
        <v>29</v>
      </c>
      <c r="J262" s="38" t="s">
        <v>10</v>
      </c>
      <c r="K262" s="39">
        <v>200</v>
      </c>
      <c r="L262" s="40">
        <v>0.04</v>
      </c>
      <c r="M262" s="40">
        <v>0</v>
      </c>
      <c r="N262" s="40">
        <v>5.17</v>
      </c>
      <c r="O262" s="40">
        <v>23</v>
      </c>
      <c r="P262" s="42">
        <v>2</v>
      </c>
    </row>
    <row r="263" spans="1:16" ht="282">
      <c r="A263" s="3"/>
      <c r="B263" s="38" t="s">
        <v>143</v>
      </c>
      <c r="C263" s="43" t="s">
        <v>149</v>
      </c>
      <c r="D263" s="40">
        <v>3</v>
      </c>
      <c r="E263" s="40">
        <v>4</v>
      </c>
      <c r="F263" s="40">
        <v>14.5</v>
      </c>
      <c r="G263" s="40">
        <v>118.07</v>
      </c>
      <c r="H263" s="40">
        <v>0.19</v>
      </c>
      <c r="I263" s="41" t="s">
        <v>170</v>
      </c>
      <c r="J263" s="38" t="s">
        <v>143</v>
      </c>
      <c r="K263" s="43" t="s">
        <v>36</v>
      </c>
      <c r="L263" s="40">
        <v>3.6</v>
      </c>
      <c r="M263" s="40">
        <v>4.8</v>
      </c>
      <c r="N263" s="40">
        <v>17.4</v>
      </c>
      <c r="O263" s="40">
        <v>141.68</v>
      </c>
      <c r="P263" s="40">
        <v>0.23</v>
      </c>
    </row>
    <row r="264" spans="1:16" ht="70.5">
      <c r="A264" s="3"/>
      <c r="B264" s="38" t="s">
        <v>7</v>
      </c>
      <c r="C264" s="39">
        <f aca="true" t="shared" si="34" ref="C264:H264">C262+C263</f>
        <v>230</v>
      </c>
      <c r="D264" s="40">
        <f t="shared" si="34"/>
        <v>3</v>
      </c>
      <c r="E264" s="40">
        <f t="shared" si="34"/>
        <v>4</v>
      </c>
      <c r="F264" s="40">
        <f t="shared" si="34"/>
        <v>18.64</v>
      </c>
      <c r="G264" s="40">
        <f t="shared" si="34"/>
        <v>136.07</v>
      </c>
      <c r="H264" s="40">
        <f t="shared" si="34"/>
        <v>1.79</v>
      </c>
      <c r="I264" s="41"/>
      <c r="J264" s="38" t="s">
        <v>7</v>
      </c>
      <c r="K264" s="39">
        <f aca="true" t="shared" si="35" ref="K264:P264">K262+K263</f>
        <v>260</v>
      </c>
      <c r="L264" s="40">
        <f t="shared" si="35"/>
        <v>3.64</v>
      </c>
      <c r="M264" s="40">
        <f t="shared" si="35"/>
        <v>4.8</v>
      </c>
      <c r="N264" s="40">
        <f t="shared" si="35"/>
        <v>22.57</v>
      </c>
      <c r="O264" s="40">
        <f t="shared" si="35"/>
        <v>164.68</v>
      </c>
      <c r="P264" s="40">
        <f t="shared" si="35"/>
        <v>2.23</v>
      </c>
    </row>
    <row r="265" spans="1:16" ht="70.5">
      <c r="A265" s="3"/>
      <c r="B265" s="38"/>
      <c r="C265" s="43"/>
      <c r="D265" s="74" t="s">
        <v>1</v>
      </c>
      <c r="E265" s="74" t="s">
        <v>2</v>
      </c>
      <c r="F265" s="74" t="s">
        <v>3</v>
      </c>
      <c r="G265" s="74" t="s">
        <v>4</v>
      </c>
      <c r="H265" s="74" t="s">
        <v>5</v>
      </c>
      <c r="I265" s="41"/>
      <c r="J265" s="38"/>
      <c r="K265" s="43"/>
      <c r="L265" s="74" t="s">
        <v>1</v>
      </c>
      <c r="M265" s="74" t="s">
        <v>2</v>
      </c>
      <c r="N265" s="74" t="s">
        <v>3</v>
      </c>
      <c r="O265" s="74" t="s">
        <v>4</v>
      </c>
      <c r="P265" s="74" t="s">
        <v>5</v>
      </c>
    </row>
    <row r="266" spans="1:16" ht="70.5">
      <c r="A266" s="3"/>
      <c r="B266" s="37" t="s">
        <v>11</v>
      </c>
      <c r="C266" s="43"/>
      <c r="D266" s="40">
        <f>SUM(D247+D250+D260+D264)</f>
        <v>36.82</v>
      </c>
      <c r="E266" s="40">
        <f>SUM(E247+E250+E260+E264)</f>
        <v>33.68</v>
      </c>
      <c r="F266" s="40">
        <f>SUM(F247+F250+F260+F264)</f>
        <v>156.59999999999997</v>
      </c>
      <c r="G266" s="40">
        <f>SUM(G247+G250+G260+G264)</f>
        <v>1060.05</v>
      </c>
      <c r="H266" s="40">
        <f>SUM(H247+H250+H260+H264)</f>
        <v>40.19</v>
      </c>
      <c r="I266" s="41"/>
      <c r="J266" s="37" t="s">
        <v>11</v>
      </c>
      <c r="K266" s="43"/>
      <c r="L266" s="40">
        <f>SUM(L247+L250+L260+L264)</f>
        <v>49.879999999999995</v>
      </c>
      <c r="M266" s="40">
        <f>SUM(M247+M250+M260+M264)</f>
        <v>46.26</v>
      </c>
      <c r="N266" s="40">
        <f>SUM(N247+N250+N260+N264)</f>
        <v>213.58999999999997</v>
      </c>
      <c r="O266" s="40">
        <f>SUM(O247+O250+O260+O264)</f>
        <v>1435.55</v>
      </c>
      <c r="P266" s="40">
        <f>SUM(P247+P250+P260+P264)</f>
        <v>46.769999999999996</v>
      </c>
    </row>
    <row r="267" spans="1:16" ht="139.5">
      <c r="A267" s="3"/>
      <c r="B267" s="37" t="s">
        <v>133</v>
      </c>
      <c r="C267" s="43"/>
      <c r="D267" s="40">
        <v>42</v>
      </c>
      <c r="E267" s="40">
        <v>47</v>
      </c>
      <c r="F267" s="40">
        <v>203</v>
      </c>
      <c r="G267" s="40">
        <v>1400</v>
      </c>
      <c r="H267" s="40">
        <v>45</v>
      </c>
      <c r="I267" s="41"/>
      <c r="J267" s="37" t="s">
        <v>133</v>
      </c>
      <c r="K267" s="43"/>
      <c r="L267" s="40">
        <v>54</v>
      </c>
      <c r="M267" s="40">
        <v>60</v>
      </c>
      <c r="N267" s="40">
        <v>261</v>
      </c>
      <c r="O267" s="40">
        <v>1800</v>
      </c>
      <c r="P267" s="40">
        <v>50</v>
      </c>
    </row>
    <row r="268" spans="1:16" ht="70.5">
      <c r="A268" s="3"/>
      <c r="B268" s="48" t="s">
        <v>126</v>
      </c>
      <c r="C268" s="74"/>
      <c r="D268" s="40">
        <f>D266*100/D267</f>
        <v>87.66666666666667</v>
      </c>
      <c r="E268" s="40">
        <f>E266*100/E267</f>
        <v>71.65957446808511</v>
      </c>
      <c r="F268" s="40">
        <f>F266*100/F267</f>
        <v>77.14285714285712</v>
      </c>
      <c r="G268" s="40">
        <f>G266*100/G267</f>
        <v>75.71785714285714</v>
      </c>
      <c r="H268" s="40">
        <f>H266*100/H267</f>
        <v>89.31111111111112</v>
      </c>
      <c r="I268" s="76"/>
      <c r="J268" s="48" t="s">
        <v>126</v>
      </c>
      <c r="K268" s="74"/>
      <c r="L268" s="40">
        <f>L266*100/L267</f>
        <v>92.37037037037037</v>
      </c>
      <c r="M268" s="40">
        <f>M266*100/M267</f>
        <v>77.1</v>
      </c>
      <c r="N268" s="40">
        <f>N266*100/N267</f>
        <v>81.83524904214558</v>
      </c>
      <c r="O268" s="40">
        <f>O266*100/O267</f>
        <v>79.75277777777778</v>
      </c>
      <c r="P268" s="40">
        <f>P266*100/P267</f>
        <v>93.54</v>
      </c>
    </row>
    <row r="269" spans="1:16" ht="70.5">
      <c r="A269" s="3"/>
      <c r="B269" s="2" t="s">
        <v>136</v>
      </c>
      <c r="I269" s="15"/>
      <c r="J269" s="2" t="s">
        <v>137</v>
      </c>
      <c r="K269" s="16"/>
      <c r="L269" s="2"/>
      <c r="M269" s="2"/>
      <c r="N269" s="2"/>
      <c r="O269" s="2"/>
      <c r="P269" s="2"/>
    </row>
    <row r="270" spans="1:16" ht="70.5">
      <c r="A270" s="3"/>
      <c r="B270" s="100" t="s">
        <v>65</v>
      </c>
      <c r="C270" s="102" t="s">
        <v>66</v>
      </c>
      <c r="D270" s="100" t="s">
        <v>24</v>
      </c>
      <c r="E270" s="100"/>
      <c r="F270" s="100"/>
      <c r="G270" s="100" t="s">
        <v>121</v>
      </c>
      <c r="H270" s="100" t="s">
        <v>67</v>
      </c>
      <c r="I270" s="103" t="s">
        <v>100</v>
      </c>
      <c r="J270" s="100" t="s">
        <v>65</v>
      </c>
      <c r="K270" s="102" t="s">
        <v>66</v>
      </c>
      <c r="L270" s="100" t="s">
        <v>24</v>
      </c>
      <c r="M270" s="100"/>
      <c r="N270" s="100"/>
      <c r="O270" s="100" t="s">
        <v>121</v>
      </c>
      <c r="P270" s="100" t="s">
        <v>67</v>
      </c>
    </row>
    <row r="271" spans="1:16" ht="70.5">
      <c r="A271" s="3"/>
      <c r="B271" s="100"/>
      <c r="C271" s="102"/>
      <c r="D271" s="74" t="s">
        <v>1</v>
      </c>
      <c r="E271" s="74" t="s">
        <v>2</v>
      </c>
      <c r="F271" s="74" t="s">
        <v>3</v>
      </c>
      <c r="G271" s="100"/>
      <c r="H271" s="100"/>
      <c r="I271" s="103"/>
      <c r="J271" s="100"/>
      <c r="K271" s="102"/>
      <c r="L271" s="74" t="s">
        <v>1</v>
      </c>
      <c r="M271" s="74" t="s">
        <v>2</v>
      </c>
      <c r="N271" s="74" t="s">
        <v>3</v>
      </c>
      <c r="O271" s="100"/>
      <c r="P271" s="100"/>
    </row>
    <row r="272" spans="1:16" ht="70.5">
      <c r="A272" s="3"/>
      <c r="B272" s="48" t="s">
        <v>22</v>
      </c>
      <c r="C272" s="74"/>
      <c r="D272" s="74"/>
      <c r="E272" s="74"/>
      <c r="F272" s="74"/>
      <c r="G272" s="74"/>
      <c r="H272" s="74"/>
      <c r="I272" s="74"/>
      <c r="J272" s="37" t="s">
        <v>22</v>
      </c>
      <c r="K272" s="37"/>
      <c r="L272" s="37"/>
      <c r="M272" s="37"/>
      <c r="N272" s="37"/>
      <c r="O272" s="37"/>
      <c r="P272" s="37"/>
    </row>
    <row r="273" spans="1:16" ht="70.5">
      <c r="A273" s="3"/>
      <c r="B273" s="100" t="s">
        <v>69</v>
      </c>
      <c r="C273" s="100"/>
      <c r="D273" s="100"/>
      <c r="E273" s="100"/>
      <c r="F273" s="100"/>
      <c r="G273" s="100"/>
      <c r="H273" s="100"/>
      <c r="I273" s="100"/>
      <c r="J273" s="97" t="s">
        <v>6</v>
      </c>
      <c r="K273" s="98"/>
      <c r="L273" s="98"/>
      <c r="M273" s="98"/>
      <c r="N273" s="98"/>
      <c r="O273" s="98"/>
      <c r="P273" s="99"/>
    </row>
    <row r="274" spans="1:16" ht="141">
      <c r="A274" s="3"/>
      <c r="B274" s="38" t="s">
        <v>40</v>
      </c>
      <c r="C274" s="39">
        <v>150</v>
      </c>
      <c r="D274" s="40">
        <v>4.46</v>
      </c>
      <c r="E274" s="40">
        <v>3.99</v>
      </c>
      <c r="F274" s="40">
        <v>15.49</v>
      </c>
      <c r="G274" s="40">
        <v>118</v>
      </c>
      <c r="H274" s="40">
        <v>0.87</v>
      </c>
      <c r="I274" s="41">
        <v>1</v>
      </c>
      <c r="J274" s="38" t="s">
        <v>40</v>
      </c>
      <c r="K274" s="39">
        <v>180</v>
      </c>
      <c r="L274" s="40">
        <v>5.35</v>
      </c>
      <c r="M274" s="40">
        <v>4.79</v>
      </c>
      <c r="N274" s="40">
        <v>18.59</v>
      </c>
      <c r="O274" s="40">
        <v>141.6</v>
      </c>
      <c r="P274" s="40">
        <v>1.04</v>
      </c>
    </row>
    <row r="275" spans="1:16" ht="141">
      <c r="A275" s="3"/>
      <c r="B275" s="38" t="s">
        <v>62</v>
      </c>
      <c r="C275" s="39">
        <v>180</v>
      </c>
      <c r="D275" s="40">
        <v>2.76</v>
      </c>
      <c r="E275" s="40">
        <v>2.27</v>
      </c>
      <c r="F275" s="40">
        <v>8.82</v>
      </c>
      <c r="G275" s="40">
        <v>64</v>
      </c>
      <c r="H275" s="40">
        <v>1.1</v>
      </c>
      <c r="I275" s="41">
        <v>2</v>
      </c>
      <c r="J275" s="38" t="s">
        <v>62</v>
      </c>
      <c r="K275" s="39">
        <v>200</v>
      </c>
      <c r="L275" s="40">
        <v>4.13</v>
      </c>
      <c r="M275" s="40">
        <v>3.43</v>
      </c>
      <c r="N275" s="40">
        <v>11.41</v>
      </c>
      <c r="O275" s="40">
        <v>92</v>
      </c>
      <c r="P275" s="40">
        <v>1.69</v>
      </c>
    </row>
    <row r="276" spans="1:16" ht="70.5">
      <c r="A276" s="3"/>
      <c r="B276" s="38" t="s">
        <v>145</v>
      </c>
      <c r="C276" s="39">
        <v>40</v>
      </c>
      <c r="D276" s="40">
        <v>5.08</v>
      </c>
      <c r="E276" s="40">
        <v>4.6</v>
      </c>
      <c r="F276" s="40">
        <v>0.28</v>
      </c>
      <c r="G276" s="40">
        <v>63</v>
      </c>
      <c r="H276" s="42">
        <v>0</v>
      </c>
      <c r="I276" s="41">
        <v>45</v>
      </c>
      <c r="J276" s="38" t="s">
        <v>145</v>
      </c>
      <c r="K276" s="39">
        <v>40</v>
      </c>
      <c r="L276" s="40">
        <v>5.08</v>
      </c>
      <c r="M276" s="40">
        <v>4.6</v>
      </c>
      <c r="N276" s="40">
        <v>0.28</v>
      </c>
      <c r="O276" s="40">
        <v>63</v>
      </c>
      <c r="P276" s="42">
        <v>0</v>
      </c>
    </row>
    <row r="277" spans="1:16" ht="70.5">
      <c r="A277" s="3"/>
      <c r="B277" s="38" t="s">
        <v>37</v>
      </c>
      <c r="C277" s="43" t="s">
        <v>159</v>
      </c>
      <c r="D277" s="40">
        <v>1.57</v>
      </c>
      <c r="E277" s="40">
        <v>4.45</v>
      </c>
      <c r="F277" s="40">
        <v>9.92</v>
      </c>
      <c r="G277" s="40">
        <v>86</v>
      </c>
      <c r="H277" s="40">
        <v>0</v>
      </c>
      <c r="I277" s="41">
        <v>16</v>
      </c>
      <c r="J277" s="38" t="s">
        <v>37</v>
      </c>
      <c r="K277" s="43" t="s">
        <v>160</v>
      </c>
      <c r="L277" s="40">
        <v>1.95</v>
      </c>
      <c r="M277" s="40">
        <v>4.49</v>
      </c>
      <c r="N277" s="40">
        <v>12.3</v>
      </c>
      <c r="O277" s="40">
        <v>98</v>
      </c>
      <c r="P277" s="40">
        <v>0</v>
      </c>
    </row>
    <row r="278" spans="1:16" ht="70.5">
      <c r="A278" s="3"/>
      <c r="B278" s="38" t="s">
        <v>7</v>
      </c>
      <c r="C278" s="39">
        <f>C274+C275+C276+C277</f>
        <v>396</v>
      </c>
      <c r="D278" s="40">
        <f>SUM(D274:D277)</f>
        <v>13.870000000000001</v>
      </c>
      <c r="E278" s="40">
        <f>SUM(E274:E277)</f>
        <v>15.309999999999999</v>
      </c>
      <c r="F278" s="40">
        <f>SUM(F274:F277)</f>
        <v>34.510000000000005</v>
      </c>
      <c r="G278" s="40">
        <f>SUM(G274:G277)</f>
        <v>331</v>
      </c>
      <c r="H278" s="40">
        <f>SUM(H274:H277)</f>
        <v>1.9700000000000002</v>
      </c>
      <c r="I278" s="41"/>
      <c r="J278" s="38" t="s">
        <v>7</v>
      </c>
      <c r="K278" s="39">
        <f>K274+K275+K276+K277</f>
        <v>451</v>
      </c>
      <c r="L278" s="40">
        <f>SUM(L274:L277)</f>
        <v>16.51</v>
      </c>
      <c r="M278" s="40">
        <f>SUM(M274:M277)</f>
        <v>17.310000000000002</v>
      </c>
      <c r="N278" s="40">
        <f>SUM(N274:N277)</f>
        <v>42.58</v>
      </c>
      <c r="O278" s="40">
        <f>SUM(O274:O277)</f>
        <v>394.6</v>
      </c>
      <c r="P278" s="40">
        <f>SUM(P274:P277)</f>
        <v>2.73</v>
      </c>
    </row>
    <row r="279" spans="1:16" ht="70.5">
      <c r="A279" s="3"/>
      <c r="B279" s="100" t="s">
        <v>50</v>
      </c>
      <c r="C279" s="100"/>
      <c r="D279" s="100"/>
      <c r="E279" s="100"/>
      <c r="F279" s="100"/>
      <c r="G279" s="100"/>
      <c r="H279" s="100"/>
      <c r="I279" s="100"/>
      <c r="J279" s="97" t="s">
        <v>50</v>
      </c>
      <c r="K279" s="98"/>
      <c r="L279" s="98"/>
      <c r="M279" s="98"/>
      <c r="N279" s="98"/>
      <c r="O279" s="98"/>
      <c r="P279" s="99"/>
    </row>
    <row r="280" spans="1:16" ht="211.5">
      <c r="A280" s="3"/>
      <c r="B280" s="38" t="s">
        <v>87</v>
      </c>
      <c r="C280" s="43" t="s">
        <v>26</v>
      </c>
      <c r="D280" s="40">
        <v>2.9</v>
      </c>
      <c r="E280" s="40">
        <v>2.5</v>
      </c>
      <c r="F280" s="40">
        <v>4.8</v>
      </c>
      <c r="G280" s="40">
        <v>54</v>
      </c>
      <c r="H280" s="40">
        <v>1.3</v>
      </c>
      <c r="I280" s="41" t="s">
        <v>163</v>
      </c>
      <c r="J280" s="38" t="s">
        <v>87</v>
      </c>
      <c r="K280" s="43" t="s">
        <v>26</v>
      </c>
      <c r="L280" s="40">
        <v>2.9</v>
      </c>
      <c r="M280" s="40">
        <v>2.5</v>
      </c>
      <c r="N280" s="40">
        <v>4.8</v>
      </c>
      <c r="O280" s="40">
        <v>54</v>
      </c>
      <c r="P280" s="40">
        <v>1.3</v>
      </c>
    </row>
    <row r="281" spans="1:16" ht="70.5">
      <c r="A281" s="3"/>
      <c r="B281" s="38" t="s">
        <v>7</v>
      </c>
      <c r="C281" s="39" t="str">
        <f>C280</f>
        <v>100</v>
      </c>
      <c r="D281" s="40">
        <f>SUM(D280:D280)</f>
        <v>2.9</v>
      </c>
      <c r="E281" s="40">
        <f>SUM(E280:E280)</f>
        <v>2.5</v>
      </c>
      <c r="F281" s="40">
        <f>SUM(F280:F280)</f>
        <v>4.8</v>
      </c>
      <c r="G281" s="40">
        <f>SUM(G280:G280)</f>
        <v>54</v>
      </c>
      <c r="H281" s="40">
        <f>SUM(H280:H280)</f>
        <v>1.3</v>
      </c>
      <c r="I281" s="41"/>
      <c r="J281" s="38" t="s">
        <v>7</v>
      </c>
      <c r="K281" s="39" t="str">
        <f>K280</f>
        <v>100</v>
      </c>
      <c r="L281" s="40">
        <f>SUM(L280:L280)</f>
        <v>2.9</v>
      </c>
      <c r="M281" s="40">
        <f>SUM(M280:M280)</f>
        <v>2.5</v>
      </c>
      <c r="N281" s="40">
        <f>SUM(N280:N280)</f>
        <v>4.8</v>
      </c>
      <c r="O281" s="40">
        <f>SUM(O280:O280)</f>
        <v>54</v>
      </c>
      <c r="P281" s="40">
        <f>SUM(P280:P280)</f>
        <v>1.3</v>
      </c>
    </row>
    <row r="282" spans="1:16" ht="70.5">
      <c r="A282" s="3"/>
      <c r="B282" s="100" t="s">
        <v>31</v>
      </c>
      <c r="C282" s="100"/>
      <c r="D282" s="100"/>
      <c r="E282" s="100"/>
      <c r="F282" s="100"/>
      <c r="G282" s="100"/>
      <c r="H282" s="100"/>
      <c r="I282" s="100"/>
      <c r="J282" s="97" t="s">
        <v>31</v>
      </c>
      <c r="K282" s="98"/>
      <c r="L282" s="98"/>
      <c r="M282" s="98"/>
      <c r="N282" s="98"/>
      <c r="O282" s="98"/>
      <c r="P282" s="99"/>
    </row>
    <row r="283" spans="1:16" ht="141">
      <c r="A283" s="3"/>
      <c r="B283" s="49" t="s">
        <v>84</v>
      </c>
      <c r="C283" s="43" t="s">
        <v>68</v>
      </c>
      <c r="D283" s="40">
        <v>0.32</v>
      </c>
      <c r="E283" s="40">
        <v>0.04</v>
      </c>
      <c r="F283" s="40">
        <v>1</v>
      </c>
      <c r="G283" s="40">
        <v>5.6</v>
      </c>
      <c r="H283" s="40">
        <v>4</v>
      </c>
      <c r="I283" s="41">
        <v>52</v>
      </c>
      <c r="J283" s="49" t="s">
        <v>70</v>
      </c>
      <c r="K283" s="43" t="s">
        <v>149</v>
      </c>
      <c r="L283" s="40">
        <v>0.4</v>
      </c>
      <c r="M283" s="40">
        <v>0.05</v>
      </c>
      <c r="N283" s="40">
        <v>1.25</v>
      </c>
      <c r="O283" s="40">
        <v>7</v>
      </c>
      <c r="P283" s="40">
        <v>5</v>
      </c>
    </row>
    <row r="284" spans="1:16" ht="141">
      <c r="A284" s="3"/>
      <c r="B284" s="38" t="s">
        <v>83</v>
      </c>
      <c r="C284" s="39">
        <v>150</v>
      </c>
      <c r="D284" s="40">
        <v>3.18</v>
      </c>
      <c r="E284" s="40">
        <v>3.9</v>
      </c>
      <c r="F284" s="40">
        <v>15.18</v>
      </c>
      <c r="G284" s="40">
        <v>84.6</v>
      </c>
      <c r="H284" s="42">
        <v>7.23</v>
      </c>
      <c r="I284" s="41">
        <v>38</v>
      </c>
      <c r="J284" s="38" t="s">
        <v>83</v>
      </c>
      <c r="K284" s="39">
        <v>200</v>
      </c>
      <c r="L284" s="40">
        <v>4.24</v>
      </c>
      <c r="M284" s="40">
        <v>5.2</v>
      </c>
      <c r="N284" s="40">
        <v>20.24</v>
      </c>
      <c r="O284" s="40">
        <v>112.8</v>
      </c>
      <c r="P284" s="42">
        <v>9.64</v>
      </c>
    </row>
    <row r="285" spans="1:16" ht="141">
      <c r="A285" s="3"/>
      <c r="B285" s="38" t="s">
        <v>123</v>
      </c>
      <c r="C285" s="43" t="s">
        <v>36</v>
      </c>
      <c r="D285" s="40">
        <v>9.82</v>
      </c>
      <c r="E285" s="40">
        <v>7.53</v>
      </c>
      <c r="F285" s="40">
        <v>2.35</v>
      </c>
      <c r="G285" s="40">
        <v>116.18</v>
      </c>
      <c r="H285" s="40">
        <v>4.64</v>
      </c>
      <c r="I285" s="41">
        <v>11</v>
      </c>
      <c r="J285" s="38" t="s">
        <v>123</v>
      </c>
      <c r="K285" s="43" t="s">
        <v>80</v>
      </c>
      <c r="L285" s="40">
        <v>13.09</v>
      </c>
      <c r="M285" s="40">
        <v>10.04</v>
      </c>
      <c r="N285" s="40">
        <v>3.13</v>
      </c>
      <c r="O285" s="40">
        <v>154.91</v>
      </c>
      <c r="P285" s="40">
        <v>6.18</v>
      </c>
    </row>
    <row r="286" spans="1:16" ht="141">
      <c r="A286" s="3"/>
      <c r="B286" s="38" t="s">
        <v>132</v>
      </c>
      <c r="C286" s="39">
        <v>110</v>
      </c>
      <c r="D286" s="53">
        <v>3.59</v>
      </c>
      <c r="E286" s="53">
        <v>2.48</v>
      </c>
      <c r="F286" s="53">
        <v>19.95</v>
      </c>
      <c r="G286" s="53">
        <v>112</v>
      </c>
      <c r="H286" s="53">
        <v>4.9</v>
      </c>
      <c r="I286" s="41">
        <v>26</v>
      </c>
      <c r="J286" s="38" t="s">
        <v>132</v>
      </c>
      <c r="K286" s="39">
        <v>150</v>
      </c>
      <c r="L286" s="53">
        <v>5.08</v>
      </c>
      <c r="M286" s="53">
        <v>3.37</v>
      </c>
      <c r="N286" s="53">
        <v>28.84</v>
      </c>
      <c r="O286" s="53">
        <v>161</v>
      </c>
      <c r="P286" s="53">
        <v>4.9</v>
      </c>
    </row>
    <row r="287" spans="1:16" ht="141">
      <c r="A287" s="3"/>
      <c r="B287" s="38" t="s">
        <v>97</v>
      </c>
      <c r="C287" s="39">
        <v>180</v>
      </c>
      <c r="D287" s="40">
        <v>0.14</v>
      </c>
      <c r="E287" s="40">
        <v>0.14</v>
      </c>
      <c r="F287" s="40">
        <v>6.44</v>
      </c>
      <c r="G287" s="40">
        <v>29</v>
      </c>
      <c r="H287" s="40">
        <v>3.52</v>
      </c>
      <c r="I287" s="41">
        <v>50</v>
      </c>
      <c r="J287" s="38" t="s">
        <v>97</v>
      </c>
      <c r="K287" s="39">
        <v>200</v>
      </c>
      <c r="L287" s="40">
        <v>0.16</v>
      </c>
      <c r="M287" s="40">
        <v>0.16</v>
      </c>
      <c r="N287" s="40">
        <v>7.88</v>
      </c>
      <c r="O287" s="40">
        <v>35</v>
      </c>
      <c r="P287" s="40">
        <v>3.97</v>
      </c>
    </row>
    <row r="288" spans="1:16" ht="141">
      <c r="A288" s="3"/>
      <c r="B288" s="38" t="s">
        <v>54</v>
      </c>
      <c r="C288" s="39">
        <v>20</v>
      </c>
      <c r="D288" s="40">
        <v>1.6</v>
      </c>
      <c r="E288" s="40">
        <v>0.2</v>
      </c>
      <c r="F288" s="40">
        <v>9.64</v>
      </c>
      <c r="G288" s="40">
        <v>47.2</v>
      </c>
      <c r="H288" s="40">
        <v>0</v>
      </c>
      <c r="I288" s="41" t="s">
        <v>33</v>
      </c>
      <c r="J288" s="38" t="s">
        <v>54</v>
      </c>
      <c r="K288" s="39">
        <v>30</v>
      </c>
      <c r="L288" s="40">
        <v>2.4</v>
      </c>
      <c r="M288" s="40">
        <v>0.3</v>
      </c>
      <c r="N288" s="40">
        <v>14.46</v>
      </c>
      <c r="O288" s="40">
        <v>70.8</v>
      </c>
      <c r="P288" s="40">
        <v>0</v>
      </c>
    </row>
    <row r="289" spans="1:16" ht="141">
      <c r="A289" s="3"/>
      <c r="B289" s="38" t="s">
        <v>58</v>
      </c>
      <c r="C289" s="39">
        <v>30</v>
      </c>
      <c r="D289" s="40">
        <v>1.68</v>
      </c>
      <c r="E289" s="40">
        <v>0.36</v>
      </c>
      <c r="F289" s="40">
        <v>14.82</v>
      </c>
      <c r="G289" s="40">
        <v>69.6</v>
      </c>
      <c r="H289" s="40">
        <v>0</v>
      </c>
      <c r="I289" s="41" t="s">
        <v>33</v>
      </c>
      <c r="J289" s="38" t="s">
        <v>58</v>
      </c>
      <c r="K289" s="39">
        <v>40</v>
      </c>
      <c r="L289" s="40">
        <v>2.24</v>
      </c>
      <c r="M289" s="40">
        <v>0.48</v>
      </c>
      <c r="N289" s="40">
        <v>19.76</v>
      </c>
      <c r="O289" s="40">
        <v>92.8</v>
      </c>
      <c r="P289" s="40">
        <v>0</v>
      </c>
    </row>
    <row r="290" spans="1:16" ht="70.5">
      <c r="A290" s="3"/>
      <c r="B290" s="38" t="s">
        <v>7</v>
      </c>
      <c r="C290" s="39">
        <f>C283+C284+C286+C287+C288+C289</f>
        <v>530</v>
      </c>
      <c r="D290" s="40">
        <f>SUM(D283:D289)</f>
        <v>20.330000000000002</v>
      </c>
      <c r="E290" s="40">
        <f>SUM(E283:E289)</f>
        <v>14.65</v>
      </c>
      <c r="F290" s="40">
        <f>SUM(F283:F289)</f>
        <v>69.38</v>
      </c>
      <c r="G290" s="40">
        <f>SUM(G283:G289)</f>
        <v>464.17999999999995</v>
      </c>
      <c r="H290" s="40">
        <f>SUM(H283:H289)</f>
        <v>24.290000000000003</v>
      </c>
      <c r="I290" s="76"/>
      <c r="J290" s="38" t="s">
        <v>7</v>
      </c>
      <c r="K290" s="39">
        <f>K283+K284+K286+K287+K288+K289</f>
        <v>670</v>
      </c>
      <c r="L290" s="40">
        <f>SUM(L283:L289)</f>
        <v>27.61</v>
      </c>
      <c r="M290" s="40">
        <f>SUM(M283:M289)</f>
        <v>19.6</v>
      </c>
      <c r="N290" s="40">
        <f>SUM(N283:N289)</f>
        <v>95.56</v>
      </c>
      <c r="O290" s="40">
        <f>SUM(O283:O289)</f>
        <v>634.31</v>
      </c>
      <c r="P290" s="40">
        <f>SUM(P283:P289)</f>
        <v>29.689999999999998</v>
      </c>
    </row>
    <row r="291" spans="1:16" ht="70.5">
      <c r="A291" s="3"/>
      <c r="B291" s="100" t="s">
        <v>28</v>
      </c>
      <c r="C291" s="100"/>
      <c r="D291" s="100"/>
      <c r="E291" s="100"/>
      <c r="F291" s="100"/>
      <c r="G291" s="100"/>
      <c r="H291" s="100"/>
      <c r="I291" s="100"/>
      <c r="J291" s="97" t="s">
        <v>28</v>
      </c>
      <c r="K291" s="98"/>
      <c r="L291" s="98"/>
      <c r="M291" s="98"/>
      <c r="N291" s="98"/>
      <c r="O291" s="98"/>
      <c r="P291" s="99"/>
    </row>
    <row r="292" spans="1:16" ht="141">
      <c r="A292" s="3"/>
      <c r="B292" s="38" t="s">
        <v>140</v>
      </c>
      <c r="C292" s="43" t="s">
        <v>150</v>
      </c>
      <c r="D292" s="40">
        <v>25.86</v>
      </c>
      <c r="E292" s="40">
        <v>11.69</v>
      </c>
      <c r="F292" s="40">
        <v>18.65</v>
      </c>
      <c r="G292" s="40">
        <v>298</v>
      </c>
      <c r="H292" s="40">
        <v>0.36</v>
      </c>
      <c r="I292" s="41">
        <v>22</v>
      </c>
      <c r="J292" s="38" t="s">
        <v>140</v>
      </c>
      <c r="K292" s="43" t="s">
        <v>151</v>
      </c>
      <c r="L292" s="40">
        <v>31.35</v>
      </c>
      <c r="M292" s="40">
        <v>13.78</v>
      </c>
      <c r="N292" s="40">
        <v>24.52</v>
      </c>
      <c r="O292" s="40">
        <v>361</v>
      </c>
      <c r="P292" s="40">
        <v>0.42</v>
      </c>
    </row>
    <row r="293" spans="1:16" ht="70.5">
      <c r="A293" s="3"/>
      <c r="B293" s="38" t="s">
        <v>8</v>
      </c>
      <c r="C293" s="43" t="s">
        <v>64</v>
      </c>
      <c r="D293" s="40">
        <v>0</v>
      </c>
      <c r="E293" s="40">
        <v>0</v>
      </c>
      <c r="F293" s="40">
        <v>4.02</v>
      </c>
      <c r="G293" s="40">
        <v>17</v>
      </c>
      <c r="H293" s="40">
        <v>0</v>
      </c>
      <c r="I293" s="41">
        <v>13</v>
      </c>
      <c r="J293" s="38" t="s">
        <v>8</v>
      </c>
      <c r="K293" s="43" t="s">
        <v>25</v>
      </c>
      <c r="L293" s="40">
        <v>0</v>
      </c>
      <c r="M293" s="40">
        <v>0</v>
      </c>
      <c r="N293" s="40">
        <v>5.02</v>
      </c>
      <c r="O293" s="40">
        <v>21</v>
      </c>
      <c r="P293" s="40">
        <v>0</v>
      </c>
    </row>
    <row r="294" spans="1:16" ht="70.5">
      <c r="A294" s="3"/>
      <c r="B294" s="38" t="s">
        <v>7</v>
      </c>
      <c r="C294" s="39">
        <f aca="true" t="shared" si="36" ref="C294:H294">C292+C293</f>
        <v>315</v>
      </c>
      <c r="D294" s="40">
        <f t="shared" si="36"/>
        <v>25.86</v>
      </c>
      <c r="E294" s="40">
        <f t="shared" si="36"/>
        <v>11.69</v>
      </c>
      <c r="F294" s="40">
        <f t="shared" si="36"/>
        <v>22.669999999999998</v>
      </c>
      <c r="G294" s="40">
        <f t="shared" si="36"/>
        <v>315</v>
      </c>
      <c r="H294" s="40">
        <f t="shared" si="36"/>
        <v>0.36</v>
      </c>
      <c r="I294" s="76"/>
      <c r="J294" s="38" t="s">
        <v>7</v>
      </c>
      <c r="K294" s="39">
        <f aca="true" t="shared" si="37" ref="K294:P294">K292+K293</f>
        <v>360</v>
      </c>
      <c r="L294" s="40">
        <f t="shared" si="37"/>
        <v>31.35</v>
      </c>
      <c r="M294" s="40">
        <f t="shared" si="37"/>
        <v>13.78</v>
      </c>
      <c r="N294" s="40">
        <f t="shared" si="37"/>
        <v>29.54</v>
      </c>
      <c r="O294" s="40">
        <f t="shared" si="37"/>
        <v>382</v>
      </c>
      <c r="P294" s="40">
        <f t="shared" si="37"/>
        <v>0.42</v>
      </c>
    </row>
    <row r="295" spans="1:16" ht="70.5">
      <c r="A295" s="3"/>
      <c r="B295" s="38"/>
      <c r="C295" s="43"/>
      <c r="D295" s="74" t="s">
        <v>1</v>
      </c>
      <c r="E295" s="74" t="s">
        <v>2</v>
      </c>
      <c r="F295" s="74" t="s">
        <v>3</v>
      </c>
      <c r="G295" s="74" t="s">
        <v>4</v>
      </c>
      <c r="H295" s="74" t="s">
        <v>5</v>
      </c>
      <c r="I295" s="41"/>
      <c r="J295" s="38"/>
      <c r="K295" s="43"/>
      <c r="L295" s="74" t="s">
        <v>1</v>
      </c>
      <c r="M295" s="74" t="s">
        <v>2</v>
      </c>
      <c r="N295" s="74" t="s">
        <v>3</v>
      </c>
      <c r="O295" s="74" t="s">
        <v>4</v>
      </c>
      <c r="P295" s="74" t="s">
        <v>5</v>
      </c>
    </row>
    <row r="296" spans="1:16" ht="70.5">
      <c r="A296" s="3"/>
      <c r="B296" s="37" t="s">
        <v>11</v>
      </c>
      <c r="C296" s="43"/>
      <c r="D296" s="40">
        <f>D278+D281+D290+D294</f>
        <v>62.96</v>
      </c>
      <c r="E296" s="40">
        <f>E278+E281+E290+E294</f>
        <v>44.15</v>
      </c>
      <c r="F296" s="40">
        <f>F278+F281+F290+F294</f>
        <v>131.35999999999999</v>
      </c>
      <c r="G296" s="40">
        <f>G278+G281+G290+G294</f>
        <v>1164.1799999999998</v>
      </c>
      <c r="H296" s="40">
        <f>H278+H281+H290+H294</f>
        <v>27.92</v>
      </c>
      <c r="I296" s="41"/>
      <c r="J296" s="37" t="s">
        <v>11</v>
      </c>
      <c r="K296" s="43"/>
      <c r="L296" s="40">
        <f>L278+L281+L290+L294</f>
        <v>78.37</v>
      </c>
      <c r="M296" s="40">
        <f>M278+M281+M290+M294</f>
        <v>53.190000000000005</v>
      </c>
      <c r="N296" s="40">
        <f>N278+N281+N290+N294</f>
        <v>172.48</v>
      </c>
      <c r="O296" s="40">
        <f>O278+O281+O290+O294</f>
        <v>1464.9099999999999</v>
      </c>
      <c r="P296" s="40">
        <f>P278+P281+P290+P294</f>
        <v>34.14</v>
      </c>
    </row>
    <row r="297" spans="1:16" ht="139.5">
      <c r="A297" s="3"/>
      <c r="B297" s="37" t="s">
        <v>133</v>
      </c>
      <c r="C297" s="43"/>
      <c r="D297" s="40">
        <v>42</v>
      </c>
      <c r="E297" s="40">
        <v>47</v>
      </c>
      <c r="F297" s="40">
        <v>203</v>
      </c>
      <c r="G297" s="40">
        <v>1400</v>
      </c>
      <c r="H297" s="40">
        <v>45</v>
      </c>
      <c r="I297" s="41"/>
      <c r="J297" s="37" t="s">
        <v>133</v>
      </c>
      <c r="K297" s="43"/>
      <c r="L297" s="40">
        <v>54</v>
      </c>
      <c r="M297" s="40">
        <v>60</v>
      </c>
      <c r="N297" s="40">
        <v>261</v>
      </c>
      <c r="O297" s="40">
        <v>1800</v>
      </c>
      <c r="P297" s="40">
        <v>50</v>
      </c>
    </row>
    <row r="298" spans="1:16" ht="70.5">
      <c r="A298" s="3"/>
      <c r="B298" s="48" t="s">
        <v>126</v>
      </c>
      <c r="C298" s="74"/>
      <c r="D298" s="40">
        <f>D296*100/D297</f>
        <v>149.9047619047619</v>
      </c>
      <c r="E298" s="40">
        <f>E296*100/E297</f>
        <v>93.93617021276596</v>
      </c>
      <c r="F298" s="40">
        <f>F296*100/F297</f>
        <v>64.70935960591132</v>
      </c>
      <c r="G298" s="40">
        <f>G296*100/G297</f>
        <v>83.15571428571428</v>
      </c>
      <c r="H298" s="40">
        <f>H296*100/H297</f>
        <v>62.044444444444444</v>
      </c>
      <c r="I298" s="76"/>
      <c r="J298" s="48" t="s">
        <v>126</v>
      </c>
      <c r="K298" s="74"/>
      <c r="L298" s="40">
        <f>L296*100/L297</f>
        <v>145.12962962962962</v>
      </c>
      <c r="M298" s="40">
        <f>M296*100/M297</f>
        <v>88.65000000000002</v>
      </c>
      <c r="N298" s="40">
        <f>N296*100/N297</f>
        <v>66.08429118773947</v>
      </c>
      <c r="O298" s="40">
        <f>O296*100/O297</f>
        <v>81.38388888888889</v>
      </c>
      <c r="P298" s="40">
        <f>P296*100/P297</f>
        <v>68.28</v>
      </c>
    </row>
    <row r="299" spans="1:16" ht="70.5">
      <c r="A299" s="3"/>
      <c r="B299" s="2" t="s">
        <v>136</v>
      </c>
      <c r="I299" s="15"/>
      <c r="J299" s="2" t="s">
        <v>137</v>
      </c>
      <c r="K299" s="16"/>
      <c r="L299" s="2"/>
      <c r="M299" s="2"/>
      <c r="N299" s="2"/>
      <c r="O299" s="2"/>
      <c r="P299" s="2"/>
    </row>
    <row r="300" spans="1:16" ht="70.5" customHeight="1" hidden="1">
      <c r="A300" s="3"/>
      <c r="B300" s="74" t="s">
        <v>65</v>
      </c>
      <c r="C300" s="75" t="s">
        <v>66</v>
      </c>
      <c r="D300" s="100" t="s">
        <v>24</v>
      </c>
      <c r="E300" s="100"/>
      <c r="F300" s="100"/>
      <c r="G300" s="74" t="s">
        <v>121</v>
      </c>
      <c r="H300" s="74" t="s">
        <v>67</v>
      </c>
      <c r="I300" s="76" t="s">
        <v>100</v>
      </c>
      <c r="J300" s="74" t="s">
        <v>65</v>
      </c>
      <c r="K300" s="75" t="s">
        <v>66</v>
      </c>
      <c r="L300" s="100" t="s">
        <v>24</v>
      </c>
      <c r="M300" s="100"/>
      <c r="N300" s="100"/>
      <c r="O300" s="74" t="s">
        <v>121</v>
      </c>
      <c r="P300" s="74" t="s">
        <v>67</v>
      </c>
    </row>
    <row r="301" spans="1:16" ht="159" customHeight="1">
      <c r="A301" s="3"/>
      <c r="B301" s="100" t="s">
        <v>130</v>
      </c>
      <c r="C301" s="100"/>
      <c r="D301" s="100"/>
      <c r="E301" s="100"/>
      <c r="F301" s="100"/>
      <c r="G301" s="100"/>
      <c r="H301" s="100"/>
      <c r="I301" s="100"/>
      <c r="J301" s="100" t="s">
        <v>131</v>
      </c>
      <c r="K301" s="100"/>
      <c r="L301" s="100"/>
      <c r="M301" s="100"/>
      <c r="N301" s="100"/>
      <c r="O301" s="100"/>
      <c r="P301" s="100"/>
    </row>
    <row r="302" spans="1:16" ht="70.5">
      <c r="A302" s="3"/>
      <c r="B302" s="107"/>
      <c r="C302" s="108"/>
      <c r="D302" s="100" t="s">
        <v>24</v>
      </c>
      <c r="E302" s="100"/>
      <c r="F302" s="100"/>
      <c r="G302" s="100" t="s">
        <v>121</v>
      </c>
      <c r="H302" s="100" t="s">
        <v>67</v>
      </c>
      <c r="I302" s="100"/>
      <c r="J302" s="100"/>
      <c r="K302" s="100"/>
      <c r="L302" s="100" t="s">
        <v>24</v>
      </c>
      <c r="M302" s="100"/>
      <c r="N302" s="100"/>
      <c r="O302" s="100" t="s">
        <v>121</v>
      </c>
      <c r="P302" s="100" t="s">
        <v>67</v>
      </c>
    </row>
    <row r="303" spans="1:16" ht="70.5">
      <c r="A303" s="3"/>
      <c r="B303" s="109"/>
      <c r="C303" s="110"/>
      <c r="D303" s="74" t="s">
        <v>1</v>
      </c>
      <c r="E303" s="74" t="s">
        <v>2</v>
      </c>
      <c r="F303" s="74" t="s">
        <v>3</v>
      </c>
      <c r="G303" s="100"/>
      <c r="H303" s="100"/>
      <c r="I303" s="100"/>
      <c r="J303" s="100"/>
      <c r="K303" s="100"/>
      <c r="L303" s="74" t="s">
        <v>1</v>
      </c>
      <c r="M303" s="74" t="s">
        <v>2</v>
      </c>
      <c r="N303" s="74" t="s">
        <v>3</v>
      </c>
      <c r="O303" s="100"/>
      <c r="P303" s="100"/>
    </row>
    <row r="304" spans="1:16" ht="70.5">
      <c r="A304" s="3"/>
      <c r="B304" s="87" t="s">
        <v>34</v>
      </c>
      <c r="C304" s="89"/>
      <c r="D304" s="78">
        <f>D27+D56+D87+D115+D146+D178+D206+D235+D266+D296</f>
        <v>436.45</v>
      </c>
      <c r="E304" s="78">
        <f>E27+E56+E87+E115+E146+E178+E206+E235+E266+E296</f>
        <v>372.24999999999994</v>
      </c>
      <c r="F304" s="78">
        <f>F27+F56+F87+F115+F146+F178+F206+F235+F266+F296</f>
        <v>1426.9099999999999</v>
      </c>
      <c r="G304" s="78">
        <f>G27+G56+G87+G115+G146+G178+G206+G235+G266+G296</f>
        <v>11050.2</v>
      </c>
      <c r="H304" s="92">
        <f>H27+H56+H87+H115+H146+H178+H206+H235+H266+H296</f>
        <v>759.91</v>
      </c>
      <c r="I304" s="93"/>
      <c r="J304" s="87" t="s">
        <v>34</v>
      </c>
      <c r="K304" s="89"/>
      <c r="L304" s="78">
        <f>L27+L56+L87+L115+L146+L178+L206+L235+L266+L296</f>
        <v>522.44</v>
      </c>
      <c r="M304" s="78">
        <f>M27+M56+M87+M115+M146+M178+M206+M235+M266+M296</f>
        <v>441.03000000000003</v>
      </c>
      <c r="N304" s="78">
        <f>N27+N56+N87+N115+N146+N178+N206+N235+N266+N296</f>
        <v>1785.89</v>
      </c>
      <c r="O304" s="78">
        <f>O27+O56+O87+O115+O146+O178+O206+O235+O266+O296</f>
        <v>13492.47</v>
      </c>
      <c r="P304" s="78">
        <f>P27+P56+P87+P115+P146+P178+P206+P235+P266+P296</f>
        <v>972.16</v>
      </c>
    </row>
    <row r="305" spans="1:16" ht="70.5">
      <c r="A305" s="3"/>
      <c r="B305" s="87" t="s">
        <v>35</v>
      </c>
      <c r="C305" s="89"/>
      <c r="D305" s="78">
        <f>D304/10</f>
        <v>43.644999999999996</v>
      </c>
      <c r="E305" s="78">
        <f>E304/10</f>
        <v>37.224999999999994</v>
      </c>
      <c r="F305" s="78">
        <f>F304/10</f>
        <v>142.69099999999997</v>
      </c>
      <c r="G305" s="78">
        <f>G304/10</f>
        <v>1105.02</v>
      </c>
      <c r="H305" s="101">
        <f>H304/10</f>
        <v>75.991</v>
      </c>
      <c r="I305" s="101"/>
      <c r="J305" s="90" t="s">
        <v>35</v>
      </c>
      <c r="K305" s="91"/>
      <c r="L305" s="78">
        <f>L304/10</f>
        <v>52.24400000000001</v>
      </c>
      <c r="M305" s="78">
        <f>M304/10</f>
        <v>44.103</v>
      </c>
      <c r="N305" s="78">
        <f>N304/10</f>
        <v>178.589</v>
      </c>
      <c r="O305" s="78">
        <f>O304/10</f>
        <v>1349.2469999999998</v>
      </c>
      <c r="P305" s="78">
        <f>P304/10</f>
        <v>97.216</v>
      </c>
    </row>
    <row r="306" spans="1:16" ht="139.5" customHeight="1">
      <c r="A306" s="3"/>
      <c r="B306" s="87" t="s">
        <v>133</v>
      </c>
      <c r="C306" s="89"/>
      <c r="D306" s="40">
        <v>42</v>
      </c>
      <c r="E306" s="40">
        <v>47</v>
      </c>
      <c r="F306" s="40">
        <v>203</v>
      </c>
      <c r="G306" s="40">
        <v>1400</v>
      </c>
      <c r="H306" s="95">
        <v>45</v>
      </c>
      <c r="I306" s="96"/>
      <c r="J306" s="87" t="s">
        <v>133</v>
      </c>
      <c r="K306" s="89"/>
      <c r="L306" s="40">
        <v>54</v>
      </c>
      <c r="M306" s="40">
        <v>60</v>
      </c>
      <c r="N306" s="40">
        <v>261</v>
      </c>
      <c r="O306" s="40">
        <v>1800</v>
      </c>
      <c r="P306" s="40">
        <v>50</v>
      </c>
    </row>
    <row r="307" spans="1:16" ht="70.5">
      <c r="A307" s="3"/>
      <c r="B307" s="87" t="s">
        <v>126</v>
      </c>
      <c r="C307" s="89"/>
      <c r="D307" s="78">
        <f>D305*100/D306</f>
        <v>103.91666666666667</v>
      </c>
      <c r="E307" s="78">
        <f>E305*100/E306</f>
        <v>79.20212765957446</v>
      </c>
      <c r="F307" s="78">
        <f>F305*100/F306</f>
        <v>70.2911330049261</v>
      </c>
      <c r="G307" s="78">
        <f>G305*100/G306</f>
        <v>78.93</v>
      </c>
      <c r="H307" s="101">
        <f>H305*100/H306</f>
        <v>168.8688888888889</v>
      </c>
      <c r="I307" s="101"/>
      <c r="J307" s="90" t="s">
        <v>126</v>
      </c>
      <c r="K307" s="91"/>
      <c r="L307" s="78">
        <f>L305*100/L306</f>
        <v>96.74814814814816</v>
      </c>
      <c r="M307" s="78">
        <f>M305*100/M306</f>
        <v>73.50500000000001</v>
      </c>
      <c r="N307" s="78">
        <f>N305*100/N306</f>
        <v>68.42490421455939</v>
      </c>
      <c r="O307" s="78">
        <f>O305*100/O306</f>
        <v>74.95816666666666</v>
      </c>
      <c r="P307" s="78">
        <f>P305*100/P306</f>
        <v>194.43199999999996</v>
      </c>
    </row>
    <row r="308" spans="1:17" ht="70.5" customHeight="1">
      <c r="A308" s="3"/>
      <c r="B308" s="94" t="s">
        <v>173</v>
      </c>
      <c r="C308" s="94"/>
      <c r="D308" s="94"/>
      <c r="E308" s="94"/>
      <c r="F308" s="94"/>
      <c r="G308" s="94"/>
      <c r="H308" s="94"/>
      <c r="I308" s="94"/>
      <c r="J308" s="94" t="s">
        <v>173</v>
      </c>
      <c r="K308" s="94"/>
      <c r="L308" s="94"/>
      <c r="M308" s="94"/>
      <c r="N308" s="94"/>
      <c r="O308" s="94"/>
      <c r="P308" s="94"/>
      <c r="Q308" s="94"/>
    </row>
    <row r="309" spans="1:17" ht="70.5">
      <c r="A309" s="3"/>
      <c r="B309" s="94" t="s">
        <v>172</v>
      </c>
      <c r="C309" s="94"/>
      <c r="D309" s="94"/>
      <c r="E309" s="94"/>
      <c r="F309" s="94"/>
      <c r="G309" s="94"/>
      <c r="H309" s="94"/>
      <c r="I309" s="94"/>
      <c r="J309" s="94" t="s">
        <v>172</v>
      </c>
      <c r="K309" s="94"/>
      <c r="L309" s="94"/>
      <c r="M309" s="94"/>
      <c r="N309" s="94"/>
      <c r="O309" s="94"/>
      <c r="P309" s="94"/>
      <c r="Q309" s="94"/>
    </row>
    <row r="310" spans="1:16" ht="70.5">
      <c r="A310" s="3"/>
      <c r="B310" s="2"/>
      <c r="I310" s="20"/>
      <c r="K310" s="2"/>
      <c r="L310" s="2"/>
      <c r="M310" s="2"/>
      <c r="N310" s="2"/>
      <c r="O310" s="2"/>
      <c r="P310" s="2"/>
    </row>
    <row r="311" spans="1:16" ht="70.5">
      <c r="A311" s="3"/>
      <c r="B311" s="2"/>
      <c r="I311" s="20"/>
      <c r="K311" s="2"/>
      <c r="L311" s="2"/>
      <c r="M311" s="2"/>
      <c r="N311" s="2"/>
      <c r="O311" s="2"/>
      <c r="P311" s="2"/>
    </row>
    <row r="312" spans="1:16" ht="70.5">
      <c r="A312" s="3"/>
      <c r="B312" s="2"/>
      <c r="I312" s="20"/>
      <c r="K312" s="2"/>
      <c r="L312" s="2"/>
      <c r="M312" s="2"/>
      <c r="N312" s="2"/>
      <c r="O312" s="2"/>
      <c r="P312" s="2"/>
    </row>
    <row r="313" spans="1:16" ht="70.5">
      <c r="A313" s="3"/>
      <c r="B313" s="2"/>
      <c r="I313" s="20"/>
      <c r="K313" s="2"/>
      <c r="L313" s="2"/>
      <c r="M313" s="2"/>
      <c r="N313" s="2"/>
      <c r="O313" s="2"/>
      <c r="P313" s="2"/>
    </row>
    <row r="314" spans="1:16" ht="70.5">
      <c r="A314" s="3"/>
      <c r="B314" s="2"/>
      <c r="I314" s="20"/>
      <c r="K314" s="2"/>
      <c r="L314" s="2"/>
      <c r="M314" s="2"/>
      <c r="N314" s="2"/>
      <c r="O314" s="2"/>
      <c r="P314" s="2"/>
    </row>
    <row r="315" spans="1:16" ht="70.5">
      <c r="A315" s="3"/>
      <c r="B315" s="2"/>
      <c r="I315" s="20"/>
      <c r="K315" s="2"/>
      <c r="L315" s="2"/>
      <c r="M315" s="2"/>
      <c r="N315" s="2"/>
      <c r="O315" s="2"/>
      <c r="P315" s="2"/>
    </row>
    <row r="316" spans="1:16" ht="70.5">
      <c r="A316" s="3"/>
      <c r="B316" s="2"/>
      <c r="I316" s="20"/>
      <c r="K316" s="2"/>
      <c r="L316" s="2"/>
      <c r="M316" s="2"/>
      <c r="N316" s="2"/>
      <c r="O316" s="2"/>
      <c r="P316" s="2"/>
    </row>
    <row r="317" spans="1:16" ht="70.5">
      <c r="A317" s="3"/>
      <c r="B317" s="2"/>
      <c r="I317" s="20"/>
      <c r="K317" s="2"/>
      <c r="L317" s="2"/>
      <c r="M317" s="2"/>
      <c r="N317" s="2"/>
      <c r="O317" s="2"/>
      <c r="P317" s="2"/>
    </row>
    <row r="318" spans="1:16" ht="70.5">
      <c r="A318" s="3"/>
      <c r="B318" s="2"/>
      <c r="I318" s="20"/>
      <c r="K318" s="2"/>
      <c r="L318" s="2"/>
      <c r="M318" s="2"/>
      <c r="N318" s="2"/>
      <c r="O318" s="2"/>
      <c r="P318" s="2"/>
    </row>
    <row r="319" spans="1:16" ht="70.5">
      <c r="A319" s="3"/>
      <c r="B319" s="2"/>
      <c r="I319" s="20"/>
      <c r="K319" s="2"/>
      <c r="L319" s="2"/>
      <c r="M319" s="2"/>
      <c r="N319" s="2"/>
      <c r="O319" s="2"/>
      <c r="P319" s="2"/>
    </row>
    <row r="320" spans="1:16" ht="70.5">
      <c r="A320" s="3"/>
      <c r="B320" s="2"/>
      <c r="I320" s="20"/>
      <c r="K320" s="2"/>
      <c r="L320" s="2"/>
      <c r="M320" s="2"/>
      <c r="N320" s="2"/>
      <c r="O320" s="2"/>
      <c r="P320" s="2"/>
    </row>
    <row r="321" spans="1:16" ht="70.5">
      <c r="A321" s="3"/>
      <c r="B321" s="2"/>
      <c r="I321" s="20"/>
      <c r="K321" s="2"/>
      <c r="L321" s="2"/>
      <c r="M321" s="2"/>
      <c r="N321" s="2"/>
      <c r="O321" s="2"/>
      <c r="P321" s="2"/>
    </row>
    <row r="322" spans="1:16" ht="70.5">
      <c r="A322" s="3"/>
      <c r="B322" s="2"/>
      <c r="I322" s="20"/>
      <c r="K322" s="2"/>
      <c r="L322" s="2"/>
      <c r="M322" s="2"/>
      <c r="N322" s="2"/>
      <c r="O322" s="2"/>
      <c r="P322" s="2"/>
    </row>
    <row r="323" spans="1:16" ht="70.5">
      <c r="A323" s="3"/>
      <c r="B323" s="2"/>
      <c r="I323" s="20"/>
      <c r="K323" s="2"/>
      <c r="L323" s="2"/>
      <c r="M323" s="2"/>
      <c r="N323" s="2"/>
      <c r="O323" s="2"/>
      <c r="P323" s="2"/>
    </row>
    <row r="324" spans="1:16" ht="70.5">
      <c r="A324" s="3"/>
      <c r="B324" s="2"/>
      <c r="I324" s="20"/>
      <c r="K324" s="2"/>
      <c r="L324" s="2"/>
      <c r="M324" s="2"/>
      <c r="N324" s="2"/>
      <c r="O324" s="2"/>
      <c r="P324" s="2"/>
    </row>
    <row r="325" spans="1:16" ht="70.5">
      <c r="A325" s="3"/>
      <c r="B325" s="2"/>
      <c r="I325" s="20"/>
      <c r="K325" s="2"/>
      <c r="L325" s="2"/>
      <c r="M325" s="2"/>
      <c r="N325" s="2"/>
      <c r="O325" s="2"/>
      <c r="P325" s="2"/>
    </row>
    <row r="326" spans="1:16" ht="70.5">
      <c r="A326" s="3"/>
      <c r="B326" s="2"/>
      <c r="I326" s="20"/>
      <c r="K326" s="2"/>
      <c r="L326" s="2"/>
      <c r="M326" s="2"/>
      <c r="N326" s="2"/>
      <c r="O326" s="2"/>
      <c r="P326" s="2"/>
    </row>
    <row r="327" spans="1:16" ht="70.5">
      <c r="A327" s="3"/>
      <c r="B327" s="2"/>
      <c r="I327" s="20"/>
      <c r="K327" s="2"/>
      <c r="L327" s="2"/>
      <c r="M327" s="2"/>
      <c r="N327" s="2"/>
      <c r="O327" s="2"/>
      <c r="P327" s="2"/>
    </row>
    <row r="328" spans="1:16" ht="70.5">
      <c r="A328" s="3"/>
      <c r="B328" s="2"/>
      <c r="I328" s="20"/>
      <c r="K328" s="2"/>
      <c r="L328" s="2"/>
      <c r="M328" s="2"/>
      <c r="N328" s="2"/>
      <c r="O328" s="2"/>
      <c r="P328" s="2"/>
    </row>
    <row r="329" spans="1:16" ht="70.5">
      <c r="A329" s="3"/>
      <c r="B329" s="2"/>
      <c r="I329" s="20"/>
      <c r="K329" s="2"/>
      <c r="L329" s="2"/>
      <c r="M329" s="2"/>
      <c r="N329" s="2"/>
      <c r="O329" s="2"/>
      <c r="P329" s="2"/>
    </row>
    <row r="330" spans="1:16" ht="70.5">
      <c r="A330" s="3"/>
      <c r="B330" s="2"/>
      <c r="I330" s="20"/>
      <c r="K330" s="2"/>
      <c r="L330" s="2"/>
      <c r="M330" s="2"/>
      <c r="N330" s="2"/>
      <c r="O330" s="2"/>
      <c r="P330" s="2"/>
    </row>
    <row r="331" spans="1:16" ht="70.5">
      <c r="A331" s="3"/>
      <c r="B331" s="2"/>
      <c r="I331" s="20"/>
      <c r="K331" s="2"/>
      <c r="L331" s="2"/>
      <c r="M331" s="2"/>
      <c r="N331" s="2"/>
      <c r="O331" s="2"/>
      <c r="P331" s="2"/>
    </row>
    <row r="332" spans="1:16" ht="70.5">
      <c r="A332" s="3"/>
      <c r="B332" s="2"/>
      <c r="I332" s="20"/>
      <c r="K332" s="2"/>
      <c r="L332" s="2"/>
      <c r="M332" s="2"/>
      <c r="N332" s="2"/>
      <c r="O332" s="2"/>
      <c r="P332" s="2"/>
    </row>
    <row r="333" spans="1:16" ht="70.5">
      <c r="A333" s="3"/>
      <c r="B333" s="2"/>
      <c r="I333" s="20"/>
      <c r="K333" s="2"/>
      <c r="L333" s="2"/>
      <c r="M333" s="2"/>
      <c r="N333" s="2"/>
      <c r="O333" s="2"/>
      <c r="P333" s="2"/>
    </row>
    <row r="334" spans="1:16" ht="70.5">
      <c r="A334" s="3"/>
      <c r="B334" s="2"/>
      <c r="I334" s="20"/>
      <c r="K334" s="2"/>
      <c r="L334" s="2"/>
      <c r="M334" s="2"/>
      <c r="N334" s="2"/>
      <c r="O334" s="2"/>
      <c r="P334" s="2"/>
    </row>
    <row r="335" spans="1:16" ht="70.5">
      <c r="A335" s="3"/>
      <c r="B335" s="2"/>
      <c r="I335" s="20"/>
      <c r="K335" s="2"/>
      <c r="L335" s="2"/>
      <c r="M335" s="2"/>
      <c r="N335" s="2"/>
      <c r="O335" s="2"/>
      <c r="P335" s="2"/>
    </row>
    <row r="336" spans="1:16" ht="70.5">
      <c r="A336" s="3"/>
      <c r="B336" s="2"/>
      <c r="I336" s="20"/>
      <c r="K336" s="2"/>
      <c r="L336" s="2"/>
      <c r="M336" s="2"/>
      <c r="N336" s="2"/>
      <c r="O336" s="2"/>
      <c r="P336" s="2"/>
    </row>
    <row r="337" spans="1:16" ht="70.5">
      <c r="A337" s="3"/>
      <c r="B337" s="2"/>
      <c r="I337" s="20"/>
      <c r="K337" s="2"/>
      <c r="L337" s="2"/>
      <c r="M337" s="2"/>
      <c r="N337" s="2"/>
      <c r="O337" s="2"/>
      <c r="P337" s="2"/>
    </row>
    <row r="338" spans="1:16" ht="70.5">
      <c r="A338" s="3"/>
      <c r="B338" s="2"/>
      <c r="I338" s="20"/>
      <c r="K338" s="2"/>
      <c r="L338" s="2"/>
      <c r="M338" s="2"/>
      <c r="N338" s="2"/>
      <c r="O338" s="2"/>
      <c r="P338" s="2"/>
    </row>
    <row r="339" spans="1:16" ht="70.5">
      <c r="A339" s="3"/>
      <c r="B339" s="2"/>
      <c r="I339" s="20"/>
      <c r="K339" s="2"/>
      <c r="L339" s="2"/>
      <c r="M339" s="2"/>
      <c r="N339" s="2"/>
      <c r="O339" s="2"/>
      <c r="P339" s="2"/>
    </row>
    <row r="340" spans="1:16" ht="70.5">
      <c r="A340" s="3"/>
      <c r="B340" s="2"/>
      <c r="I340" s="20"/>
      <c r="K340" s="2"/>
      <c r="L340" s="2"/>
      <c r="M340" s="2"/>
      <c r="N340" s="2"/>
      <c r="O340" s="2"/>
      <c r="P340" s="2"/>
    </row>
    <row r="341" spans="1:16" ht="70.5">
      <c r="A341" s="3"/>
      <c r="B341" s="2"/>
      <c r="I341" s="20"/>
      <c r="K341" s="2"/>
      <c r="L341" s="2"/>
      <c r="M341" s="2"/>
      <c r="N341" s="2"/>
      <c r="O341" s="2"/>
      <c r="P341" s="2"/>
    </row>
    <row r="342" spans="1:16" ht="70.5">
      <c r="A342" s="3"/>
      <c r="B342" s="2"/>
      <c r="I342" s="20"/>
      <c r="K342" s="2"/>
      <c r="L342" s="2"/>
      <c r="M342" s="2"/>
      <c r="N342" s="2"/>
      <c r="O342" s="2"/>
      <c r="P342" s="2"/>
    </row>
    <row r="343" spans="1:16" ht="70.5">
      <c r="A343" s="3"/>
      <c r="B343" s="2"/>
      <c r="I343" s="20"/>
      <c r="K343" s="2"/>
      <c r="L343" s="2"/>
      <c r="M343" s="2"/>
      <c r="N343" s="2"/>
      <c r="O343" s="2"/>
      <c r="P343" s="2"/>
    </row>
    <row r="344" spans="1:16" ht="70.5">
      <c r="A344" s="3"/>
      <c r="B344" s="2"/>
      <c r="I344" s="20"/>
      <c r="K344" s="2"/>
      <c r="L344" s="2"/>
      <c r="M344" s="2"/>
      <c r="N344" s="2"/>
      <c r="O344" s="2"/>
      <c r="P344" s="2"/>
    </row>
    <row r="345" spans="1:16" ht="70.5">
      <c r="A345" s="3"/>
      <c r="B345" s="2"/>
      <c r="I345" s="20"/>
      <c r="K345" s="2"/>
      <c r="L345" s="2"/>
      <c r="M345" s="2"/>
      <c r="N345" s="2"/>
      <c r="O345" s="2"/>
      <c r="P345" s="2"/>
    </row>
    <row r="346" spans="1:16" ht="70.5">
      <c r="A346" s="3"/>
      <c r="B346" s="2"/>
      <c r="I346" s="20"/>
      <c r="K346" s="2"/>
      <c r="L346" s="2"/>
      <c r="M346" s="2"/>
      <c r="N346" s="2"/>
      <c r="O346" s="2"/>
      <c r="P346" s="2"/>
    </row>
    <row r="347" spans="1:16" ht="70.5">
      <c r="A347" s="3"/>
      <c r="B347" s="2"/>
      <c r="I347" s="20"/>
      <c r="K347" s="2"/>
      <c r="L347" s="2"/>
      <c r="M347" s="2"/>
      <c r="N347" s="2"/>
      <c r="O347" s="2"/>
      <c r="P347" s="2"/>
    </row>
    <row r="348" spans="1:16" ht="70.5">
      <c r="A348" s="3"/>
      <c r="B348" s="2"/>
      <c r="I348" s="20"/>
      <c r="K348" s="2"/>
      <c r="L348" s="2"/>
      <c r="M348" s="2"/>
      <c r="N348" s="2"/>
      <c r="O348" s="2"/>
      <c r="P348" s="2"/>
    </row>
    <row r="349" spans="1:16" ht="70.5">
      <c r="A349" s="3"/>
      <c r="B349" s="2"/>
      <c r="I349" s="20"/>
      <c r="K349" s="2"/>
      <c r="L349" s="2"/>
      <c r="M349" s="2"/>
      <c r="N349" s="2"/>
      <c r="O349" s="2"/>
      <c r="P349" s="2"/>
    </row>
    <row r="350" spans="1:16" ht="70.5">
      <c r="A350" s="3"/>
      <c r="B350" s="2"/>
      <c r="I350" s="20"/>
      <c r="K350" s="2"/>
      <c r="L350" s="2"/>
      <c r="M350" s="2"/>
      <c r="N350" s="2"/>
      <c r="O350" s="2"/>
      <c r="P350" s="2"/>
    </row>
    <row r="351" spans="1:16" ht="70.5">
      <c r="A351" s="3"/>
      <c r="B351" s="2"/>
      <c r="I351" s="20"/>
      <c r="K351" s="2"/>
      <c r="L351" s="2"/>
      <c r="M351" s="2"/>
      <c r="N351" s="2"/>
      <c r="O351" s="2"/>
      <c r="P351" s="2"/>
    </row>
    <row r="352" spans="1:16" ht="70.5">
      <c r="A352" s="3"/>
      <c r="B352" s="2"/>
      <c r="I352" s="20"/>
      <c r="K352" s="2"/>
      <c r="L352" s="2"/>
      <c r="M352" s="2"/>
      <c r="N352" s="2"/>
      <c r="O352" s="2"/>
      <c r="P352" s="2"/>
    </row>
    <row r="353" spans="1:16" ht="70.5">
      <c r="A353" s="3"/>
      <c r="B353" s="2"/>
      <c r="I353" s="20"/>
      <c r="K353" s="2"/>
      <c r="L353" s="2"/>
      <c r="M353" s="2"/>
      <c r="N353" s="2"/>
      <c r="O353" s="2"/>
      <c r="P353" s="2"/>
    </row>
    <row r="354" spans="1:16" ht="70.5">
      <c r="A354" s="3"/>
      <c r="B354" s="2"/>
      <c r="I354" s="20"/>
      <c r="K354" s="2"/>
      <c r="L354" s="2"/>
      <c r="M354" s="2"/>
      <c r="N354" s="2"/>
      <c r="O354" s="2"/>
      <c r="P354" s="2"/>
    </row>
    <row r="355" spans="1:16" ht="70.5">
      <c r="A355" s="3"/>
      <c r="B355" s="2"/>
      <c r="I355" s="20"/>
      <c r="K355" s="2"/>
      <c r="L355" s="2"/>
      <c r="M355" s="2"/>
      <c r="N355" s="2"/>
      <c r="O355" s="2"/>
      <c r="P355" s="2"/>
    </row>
    <row r="356" spans="1:16" ht="70.5">
      <c r="A356" s="3"/>
      <c r="B356" s="2"/>
      <c r="I356" s="20"/>
      <c r="K356" s="2"/>
      <c r="L356" s="2"/>
      <c r="M356" s="2"/>
      <c r="N356" s="2"/>
      <c r="O356" s="2"/>
      <c r="P356" s="2"/>
    </row>
    <row r="357" spans="1:16" ht="70.5">
      <c r="A357" s="3"/>
      <c r="B357" s="2"/>
      <c r="I357" s="20"/>
      <c r="K357" s="2"/>
      <c r="L357" s="2"/>
      <c r="M357" s="2"/>
      <c r="N357" s="2"/>
      <c r="O357" s="2"/>
      <c r="P357" s="2"/>
    </row>
    <row r="358" spans="1:16" ht="70.5">
      <c r="A358" s="3"/>
      <c r="B358" s="2"/>
      <c r="I358" s="20"/>
      <c r="K358" s="2"/>
      <c r="L358" s="2"/>
      <c r="M358" s="2"/>
      <c r="N358" s="2"/>
      <c r="O358" s="2"/>
      <c r="P358" s="2"/>
    </row>
    <row r="359" spans="1:16" ht="70.5">
      <c r="A359" s="3"/>
      <c r="B359" s="2"/>
      <c r="I359" s="20"/>
      <c r="K359" s="2"/>
      <c r="L359" s="2"/>
      <c r="M359" s="2"/>
      <c r="N359" s="2"/>
      <c r="O359" s="2"/>
      <c r="P359" s="2"/>
    </row>
    <row r="360" spans="1:16" ht="70.5">
      <c r="A360" s="3"/>
      <c r="B360" s="2"/>
      <c r="I360" s="20"/>
      <c r="K360" s="2"/>
      <c r="L360" s="2"/>
      <c r="M360" s="2"/>
      <c r="N360" s="2"/>
      <c r="O360" s="2"/>
      <c r="P360" s="2"/>
    </row>
    <row r="361" spans="1:16" ht="70.5">
      <c r="A361" s="3"/>
      <c r="B361" s="2"/>
      <c r="I361" s="20"/>
      <c r="K361" s="2"/>
      <c r="L361" s="2"/>
      <c r="M361" s="2"/>
      <c r="N361" s="2"/>
      <c r="O361" s="2"/>
      <c r="P361" s="2"/>
    </row>
    <row r="362" spans="1:16" ht="70.5">
      <c r="A362" s="3"/>
      <c r="B362" s="2"/>
      <c r="I362" s="20"/>
      <c r="K362" s="2"/>
      <c r="L362" s="2"/>
      <c r="M362" s="2"/>
      <c r="N362" s="2"/>
      <c r="O362" s="2"/>
      <c r="P362" s="2"/>
    </row>
    <row r="363" spans="1:16" ht="70.5">
      <c r="A363" s="3"/>
      <c r="B363" s="2"/>
      <c r="I363" s="20"/>
      <c r="K363" s="2"/>
      <c r="L363" s="2"/>
      <c r="M363" s="2"/>
      <c r="N363" s="2"/>
      <c r="O363" s="2"/>
      <c r="P363" s="2"/>
    </row>
    <row r="364" spans="1:16" ht="70.5">
      <c r="A364" s="3"/>
      <c r="B364" s="2"/>
      <c r="I364" s="20"/>
      <c r="K364" s="2"/>
      <c r="L364" s="2"/>
      <c r="M364" s="2"/>
      <c r="N364" s="2"/>
      <c r="O364" s="2"/>
      <c r="P364" s="2"/>
    </row>
    <row r="365" spans="1:16" ht="70.5">
      <c r="A365" s="3"/>
      <c r="B365" s="2"/>
      <c r="I365" s="20"/>
      <c r="K365" s="2"/>
      <c r="L365" s="2"/>
      <c r="M365" s="2"/>
      <c r="N365" s="2"/>
      <c r="O365" s="2"/>
      <c r="P365" s="2"/>
    </row>
    <row r="366" spans="1:16" ht="70.5">
      <c r="A366" s="3"/>
      <c r="B366" s="2"/>
      <c r="I366" s="20"/>
      <c r="K366" s="2"/>
      <c r="L366" s="2"/>
      <c r="M366" s="2"/>
      <c r="N366" s="2"/>
      <c r="O366" s="2"/>
      <c r="P366" s="2"/>
    </row>
    <row r="367" spans="1:16" ht="70.5">
      <c r="A367" s="3"/>
      <c r="B367" s="2"/>
      <c r="I367" s="20"/>
      <c r="K367" s="2"/>
      <c r="L367" s="2"/>
      <c r="M367" s="2"/>
      <c r="N367" s="2"/>
      <c r="O367" s="2"/>
      <c r="P367" s="2"/>
    </row>
    <row r="368" spans="1:16" ht="70.5">
      <c r="A368" s="3"/>
      <c r="B368" s="2"/>
      <c r="I368" s="20"/>
      <c r="K368" s="2"/>
      <c r="L368" s="2"/>
      <c r="M368" s="2"/>
      <c r="N368" s="2"/>
      <c r="O368" s="2"/>
      <c r="P368" s="2"/>
    </row>
    <row r="369" spans="1:16" ht="70.5">
      <c r="A369" s="3"/>
      <c r="B369" s="2"/>
      <c r="I369" s="20"/>
      <c r="K369" s="2"/>
      <c r="L369" s="2"/>
      <c r="M369" s="2"/>
      <c r="N369" s="2"/>
      <c r="O369" s="2"/>
      <c r="P369" s="2"/>
    </row>
    <row r="370" spans="1:16" ht="70.5">
      <c r="A370" s="3"/>
      <c r="B370" s="2"/>
      <c r="I370" s="20"/>
      <c r="K370" s="2"/>
      <c r="L370" s="2"/>
      <c r="M370" s="2"/>
      <c r="N370" s="2"/>
      <c r="O370" s="2"/>
      <c r="P370" s="2"/>
    </row>
    <row r="371" spans="1:16" ht="70.5">
      <c r="A371" s="3"/>
      <c r="B371" s="2"/>
      <c r="I371" s="20"/>
      <c r="K371" s="2"/>
      <c r="L371" s="2"/>
      <c r="M371" s="2"/>
      <c r="N371" s="2"/>
      <c r="O371" s="2"/>
      <c r="P371" s="2"/>
    </row>
    <row r="372" spans="1:16" ht="70.5">
      <c r="A372" s="3"/>
      <c r="B372" s="2"/>
      <c r="I372" s="20"/>
      <c r="K372" s="2"/>
      <c r="L372" s="2"/>
      <c r="M372" s="2"/>
      <c r="N372" s="2"/>
      <c r="O372" s="2"/>
      <c r="P372" s="2"/>
    </row>
    <row r="373" spans="1:16" ht="70.5">
      <c r="A373" s="3"/>
      <c r="B373" s="2"/>
      <c r="I373" s="20"/>
      <c r="K373" s="2"/>
      <c r="L373" s="2"/>
      <c r="M373" s="2"/>
      <c r="N373" s="2"/>
      <c r="O373" s="2"/>
      <c r="P373" s="2"/>
    </row>
    <row r="374" spans="1:16" ht="70.5">
      <c r="A374" s="3"/>
      <c r="B374" s="2"/>
      <c r="I374" s="20"/>
      <c r="K374" s="2"/>
      <c r="L374" s="2"/>
      <c r="M374" s="2"/>
      <c r="N374" s="2"/>
      <c r="O374" s="2"/>
      <c r="P374" s="2"/>
    </row>
    <row r="375" spans="1:16" ht="70.5">
      <c r="A375" s="3"/>
      <c r="B375" s="2"/>
      <c r="I375" s="20"/>
      <c r="K375" s="2"/>
      <c r="L375" s="2"/>
      <c r="M375" s="2"/>
      <c r="N375" s="2"/>
      <c r="O375" s="2"/>
      <c r="P375" s="2"/>
    </row>
    <row r="376" spans="1:16" ht="70.5">
      <c r="A376" s="3"/>
      <c r="B376" s="2"/>
      <c r="I376" s="20"/>
      <c r="K376" s="2"/>
      <c r="L376" s="2"/>
      <c r="M376" s="2"/>
      <c r="N376" s="2"/>
      <c r="O376" s="2"/>
      <c r="P376" s="2"/>
    </row>
    <row r="377" spans="1:16" ht="70.5">
      <c r="A377" s="3"/>
      <c r="B377" s="2"/>
      <c r="I377" s="20"/>
      <c r="K377" s="2"/>
      <c r="L377" s="2"/>
      <c r="M377" s="2"/>
      <c r="N377" s="2"/>
      <c r="O377" s="2"/>
      <c r="P377" s="2"/>
    </row>
    <row r="378" spans="1:16" ht="70.5">
      <c r="A378" s="3"/>
      <c r="B378" s="2"/>
      <c r="I378" s="20"/>
      <c r="K378" s="2"/>
      <c r="L378" s="2"/>
      <c r="M378" s="2"/>
      <c r="N378" s="2"/>
      <c r="O378" s="2"/>
      <c r="P378" s="2"/>
    </row>
    <row r="379" spans="1:16" ht="70.5">
      <c r="A379" s="3"/>
      <c r="B379" s="2"/>
      <c r="I379" s="20"/>
      <c r="K379" s="2"/>
      <c r="L379" s="2"/>
      <c r="M379" s="2"/>
      <c r="N379" s="2"/>
      <c r="O379" s="2"/>
      <c r="P379" s="2"/>
    </row>
    <row r="380" spans="1:16" ht="70.5">
      <c r="A380" s="3"/>
      <c r="B380" s="2"/>
      <c r="I380" s="20"/>
      <c r="K380" s="2"/>
      <c r="L380" s="2"/>
      <c r="M380" s="2"/>
      <c r="N380" s="2"/>
      <c r="O380" s="2"/>
      <c r="P380" s="2"/>
    </row>
    <row r="381" spans="1:16" ht="70.5">
      <c r="A381" s="3"/>
      <c r="B381" s="2"/>
      <c r="I381" s="20"/>
      <c r="K381" s="2"/>
      <c r="L381" s="2"/>
      <c r="M381" s="2"/>
      <c r="N381" s="2"/>
      <c r="O381" s="2"/>
      <c r="P381" s="2"/>
    </row>
    <row r="382" spans="1:16" ht="70.5">
      <c r="A382" s="3"/>
      <c r="B382" s="2"/>
      <c r="I382" s="20"/>
      <c r="K382" s="2"/>
      <c r="L382" s="2"/>
      <c r="M382" s="2"/>
      <c r="N382" s="2"/>
      <c r="O382" s="2"/>
      <c r="P382" s="2"/>
    </row>
    <row r="383" spans="1:16" ht="70.5">
      <c r="A383" s="3"/>
      <c r="B383" s="2"/>
      <c r="I383" s="20"/>
      <c r="K383" s="2"/>
      <c r="L383" s="2"/>
      <c r="M383" s="2"/>
      <c r="N383" s="2"/>
      <c r="O383" s="2"/>
      <c r="P383" s="2"/>
    </row>
    <row r="384" spans="1:16" ht="70.5">
      <c r="A384" s="3"/>
      <c r="B384" s="2"/>
      <c r="I384" s="20"/>
      <c r="K384" s="2"/>
      <c r="L384" s="2"/>
      <c r="M384" s="2"/>
      <c r="N384" s="2"/>
      <c r="O384" s="2"/>
      <c r="P384" s="2"/>
    </row>
    <row r="385" spans="1:16" ht="70.5">
      <c r="A385" s="3"/>
      <c r="B385" s="2"/>
      <c r="I385" s="20"/>
      <c r="K385" s="2"/>
      <c r="L385" s="2"/>
      <c r="M385" s="2"/>
      <c r="N385" s="2"/>
      <c r="O385" s="2"/>
      <c r="P385" s="2"/>
    </row>
    <row r="386" spans="1:16" ht="70.5">
      <c r="A386" s="3"/>
      <c r="B386" s="2"/>
      <c r="I386" s="20"/>
      <c r="K386" s="2"/>
      <c r="L386" s="2"/>
      <c r="M386" s="2"/>
      <c r="N386" s="2"/>
      <c r="O386" s="2"/>
      <c r="P386" s="2"/>
    </row>
    <row r="387" spans="1:16" ht="70.5">
      <c r="A387" s="3"/>
      <c r="B387" s="2"/>
      <c r="I387" s="20"/>
      <c r="K387" s="2"/>
      <c r="L387" s="2"/>
      <c r="M387" s="2"/>
      <c r="N387" s="2"/>
      <c r="O387" s="2"/>
      <c r="P387" s="2"/>
    </row>
    <row r="388" spans="1:16" ht="70.5">
      <c r="A388" s="3"/>
      <c r="B388" s="2"/>
      <c r="I388" s="20"/>
      <c r="K388" s="2"/>
      <c r="L388" s="2"/>
      <c r="M388" s="2"/>
      <c r="N388" s="2"/>
      <c r="O388" s="2"/>
      <c r="P388" s="2"/>
    </row>
    <row r="389" spans="1:16" ht="70.5">
      <c r="A389" s="3"/>
      <c r="B389" s="2"/>
      <c r="I389" s="20"/>
      <c r="K389" s="2"/>
      <c r="L389" s="2"/>
      <c r="M389" s="2"/>
      <c r="N389" s="2"/>
      <c r="O389" s="2"/>
      <c r="P389" s="2"/>
    </row>
    <row r="390" spans="1:16" ht="70.5">
      <c r="A390" s="3"/>
      <c r="B390" s="2"/>
      <c r="I390" s="20"/>
      <c r="K390" s="2"/>
      <c r="L390" s="2"/>
      <c r="M390" s="2"/>
      <c r="N390" s="2"/>
      <c r="O390" s="2"/>
      <c r="P390" s="2"/>
    </row>
    <row r="391" spans="1:16" ht="70.5">
      <c r="A391" s="3"/>
      <c r="B391" s="2"/>
      <c r="I391" s="20"/>
      <c r="K391" s="2"/>
      <c r="L391" s="2"/>
      <c r="M391" s="2"/>
      <c r="N391" s="2"/>
      <c r="O391" s="2"/>
      <c r="P391" s="2"/>
    </row>
    <row r="392" spans="1:16" ht="70.5">
      <c r="A392" s="3"/>
      <c r="B392" s="2"/>
      <c r="I392" s="20"/>
      <c r="K392" s="2"/>
      <c r="L392" s="2"/>
      <c r="M392" s="2"/>
      <c r="N392" s="2"/>
      <c r="O392" s="2"/>
      <c r="P392" s="2"/>
    </row>
    <row r="393" spans="1:16" ht="70.5">
      <c r="A393" s="3"/>
      <c r="B393" s="2"/>
      <c r="I393" s="20"/>
      <c r="K393" s="2"/>
      <c r="L393" s="2"/>
      <c r="M393" s="2"/>
      <c r="N393" s="2"/>
      <c r="O393" s="2"/>
      <c r="P393" s="2"/>
    </row>
    <row r="394" spans="1:16" ht="70.5">
      <c r="A394" s="3"/>
      <c r="B394" s="2"/>
      <c r="I394" s="20"/>
      <c r="K394" s="2"/>
      <c r="L394" s="2"/>
      <c r="M394" s="2"/>
      <c r="N394" s="2"/>
      <c r="O394" s="2"/>
      <c r="P394" s="2"/>
    </row>
    <row r="395" spans="1:16" ht="70.5">
      <c r="A395" s="3"/>
      <c r="B395" s="2"/>
      <c r="I395" s="20"/>
      <c r="K395" s="2"/>
      <c r="L395" s="2"/>
      <c r="M395" s="2"/>
      <c r="N395" s="2"/>
      <c r="O395" s="2"/>
      <c r="P395" s="2"/>
    </row>
    <row r="396" spans="1:16" ht="70.5">
      <c r="A396" s="3"/>
      <c r="B396" s="2"/>
      <c r="I396" s="20"/>
      <c r="K396" s="2"/>
      <c r="L396" s="2"/>
      <c r="M396" s="2"/>
      <c r="N396" s="2"/>
      <c r="O396" s="2"/>
      <c r="P396" s="2"/>
    </row>
    <row r="397" spans="1:16" ht="70.5">
      <c r="A397" s="3"/>
      <c r="B397" s="2"/>
      <c r="I397" s="20"/>
      <c r="K397" s="2"/>
      <c r="L397" s="2"/>
      <c r="M397" s="2"/>
      <c r="N397" s="2"/>
      <c r="O397" s="2"/>
      <c r="P397" s="2"/>
    </row>
    <row r="398" spans="1:16" ht="70.5">
      <c r="A398" s="3"/>
      <c r="B398" s="2"/>
      <c r="I398" s="20"/>
      <c r="K398" s="2"/>
      <c r="L398" s="2"/>
      <c r="M398" s="2"/>
      <c r="N398" s="2"/>
      <c r="O398" s="2"/>
      <c r="P398" s="2"/>
    </row>
    <row r="399" spans="1:16" ht="70.5">
      <c r="A399" s="3"/>
      <c r="B399" s="2"/>
      <c r="I399" s="20"/>
      <c r="K399" s="2"/>
      <c r="L399" s="2"/>
      <c r="M399" s="2"/>
      <c r="N399" s="2"/>
      <c r="O399" s="2"/>
      <c r="P399" s="2"/>
    </row>
    <row r="400" spans="1:16" ht="70.5">
      <c r="A400" s="3"/>
      <c r="B400" s="2"/>
      <c r="I400" s="20"/>
      <c r="K400" s="2"/>
      <c r="L400" s="2"/>
      <c r="M400" s="2"/>
      <c r="N400" s="2"/>
      <c r="O400" s="2"/>
      <c r="P400" s="2"/>
    </row>
    <row r="401" spans="1:16" ht="70.5">
      <c r="A401" s="3"/>
      <c r="B401" s="2"/>
      <c r="I401" s="20"/>
      <c r="K401" s="2"/>
      <c r="L401" s="2"/>
      <c r="M401" s="2"/>
      <c r="N401" s="2"/>
      <c r="O401" s="2"/>
      <c r="P401" s="2"/>
    </row>
    <row r="402" spans="1:16" ht="70.5">
      <c r="A402" s="3"/>
      <c r="B402" s="2"/>
      <c r="I402" s="20"/>
      <c r="K402" s="2"/>
      <c r="L402" s="2"/>
      <c r="M402" s="2"/>
      <c r="N402" s="2"/>
      <c r="O402" s="2"/>
      <c r="P402" s="2"/>
    </row>
    <row r="403" spans="1:16" ht="70.5">
      <c r="A403" s="3"/>
      <c r="B403" s="2"/>
      <c r="I403" s="20"/>
      <c r="K403" s="2"/>
      <c r="L403" s="2"/>
      <c r="M403" s="2"/>
      <c r="N403" s="2"/>
      <c r="O403" s="2"/>
      <c r="P403" s="2"/>
    </row>
    <row r="404" spans="1:16" ht="70.5">
      <c r="A404" s="3"/>
      <c r="B404" s="2"/>
      <c r="I404" s="20"/>
      <c r="K404" s="2"/>
      <c r="L404" s="2"/>
      <c r="M404" s="2"/>
      <c r="N404" s="2"/>
      <c r="O404" s="2"/>
      <c r="P404" s="2"/>
    </row>
    <row r="405" spans="1:16" ht="70.5">
      <c r="A405" s="3"/>
      <c r="B405" s="2"/>
      <c r="I405" s="20"/>
      <c r="K405" s="2"/>
      <c r="L405" s="2"/>
      <c r="M405" s="2"/>
      <c r="N405" s="2"/>
      <c r="O405" s="2"/>
      <c r="P405" s="2"/>
    </row>
    <row r="406" spans="1:16" ht="70.5">
      <c r="A406" s="3"/>
      <c r="B406" s="2"/>
      <c r="I406" s="20"/>
      <c r="K406" s="2"/>
      <c r="L406" s="2"/>
      <c r="M406" s="2"/>
      <c r="N406" s="2"/>
      <c r="O406" s="2"/>
      <c r="P406" s="2"/>
    </row>
    <row r="407" spans="1:16" ht="70.5">
      <c r="A407" s="3"/>
      <c r="B407" s="2"/>
      <c r="I407" s="20"/>
      <c r="K407" s="2"/>
      <c r="L407" s="2"/>
      <c r="M407" s="2"/>
      <c r="N407" s="2"/>
      <c r="O407" s="2"/>
      <c r="P407" s="2"/>
    </row>
    <row r="408" spans="1:16" ht="70.5">
      <c r="A408" s="3"/>
      <c r="B408" s="2"/>
      <c r="I408" s="20"/>
      <c r="K408" s="2"/>
      <c r="L408" s="2"/>
      <c r="M408" s="2"/>
      <c r="N408" s="2"/>
      <c r="O408" s="2"/>
      <c r="P408" s="2"/>
    </row>
    <row r="409" spans="1:16" ht="70.5">
      <c r="A409" s="3"/>
      <c r="B409" s="2"/>
      <c r="I409" s="20"/>
      <c r="K409" s="2"/>
      <c r="L409" s="2"/>
      <c r="M409" s="2"/>
      <c r="N409" s="2"/>
      <c r="O409" s="2"/>
      <c r="P409" s="2"/>
    </row>
    <row r="410" spans="1:16" ht="70.5">
      <c r="A410" s="3"/>
      <c r="B410" s="2"/>
      <c r="I410" s="20"/>
      <c r="K410" s="2"/>
      <c r="L410" s="2"/>
      <c r="M410" s="2"/>
      <c r="N410" s="2"/>
      <c r="O410" s="2"/>
      <c r="P410" s="2"/>
    </row>
    <row r="411" spans="1:16" ht="70.5">
      <c r="A411" s="3"/>
      <c r="B411" s="2"/>
      <c r="I411" s="20"/>
      <c r="K411" s="2"/>
      <c r="L411" s="2"/>
      <c r="M411" s="2"/>
      <c r="N411" s="2"/>
      <c r="O411" s="2"/>
      <c r="P411" s="2"/>
    </row>
    <row r="412" spans="1:16" ht="70.5">
      <c r="A412" s="3"/>
      <c r="B412" s="2"/>
      <c r="I412" s="20"/>
      <c r="K412" s="2"/>
      <c r="L412" s="2"/>
      <c r="M412" s="2"/>
      <c r="N412" s="2"/>
      <c r="O412" s="2"/>
      <c r="P412" s="2"/>
    </row>
    <row r="413" spans="1:16" ht="70.5">
      <c r="A413" s="3"/>
      <c r="B413" s="2"/>
      <c r="I413" s="20"/>
      <c r="K413" s="2"/>
      <c r="L413" s="2"/>
      <c r="M413" s="2"/>
      <c r="N413" s="2"/>
      <c r="O413" s="2"/>
      <c r="P413" s="2"/>
    </row>
    <row r="414" spans="1:16" ht="70.5">
      <c r="A414" s="3"/>
      <c r="B414" s="2"/>
      <c r="I414" s="20"/>
      <c r="K414" s="2"/>
      <c r="L414" s="2"/>
      <c r="M414" s="2"/>
      <c r="N414" s="2"/>
      <c r="O414" s="2"/>
      <c r="P414" s="2"/>
    </row>
    <row r="415" spans="1:16" ht="70.5">
      <c r="A415" s="3"/>
      <c r="B415" s="2"/>
      <c r="I415" s="20"/>
      <c r="K415" s="2"/>
      <c r="L415" s="2"/>
      <c r="M415" s="2"/>
      <c r="N415" s="2"/>
      <c r="O415" s="2"/>
      <c r="P415" s="2"/>
    </row>
    <row r="416" spans="1:16" ht="70.5">
      <c r="A416" s="3"/>
      <c r="B416" s="2"/>
      <c r="I416" s="20"/>
      <c r="K416" s="2"/>
      <c r="L416" s="2"/>
      <c r="M416" s="2"/>
      <c r="N416" s="2"/>
      <c r="O416" s="2"/>
      <c r="P416" s="2"/>
    </row>
    <row r="417" spans="1:16" ht="70.5">
      <c r="A417" s="3"/>
      <c r="B417" s="2"/>
      <c r="I417" s="20"/>
      <c r="K417" s="2"/>
      <c r="L417" s="2"/>
      <c r="M417" s="2"/>
      <c r="N417" s="2"/>
      <c r="O417" s="2"/>
      <c r="P417" s="2"/>
    </row>
    <row r="418" spans="1:16" ht="70.5">
      <c r="A418" s="3"/>
      <c r="B418" s="2"/>
      <c r="I418" s="20"/>
      <c r="K418" s="2"/>
      <c r="L418" s="2"/>
      <c r="M418" s="2"/>
      <c r="N418" s="2"/>
      <c r="O418" s="2"/>
      <c r="P418" s="2"/>
    </row>
    <row r="419" spans="1:16" ht="70.5">
      <c r="A419" s="3"/>
      <c r="B419" s="2"/>
      <c r="I419" s="20"/>
      <c r="K419" s="2"/>
      <c r="L419" s="2"/>
      <c r="M419" s="2"/>
      <c r="N419" s="2"/>
      <c r="O419" s="2"/>
      <c r="P419" s="2"/>
    </row>
    <row r="420" spans="1:16" ht="70.5">
      <c r="A420" s="3"/>
      <c r="B420" s="2"/>
      <c r="I420" s="20"/>
      <c r="K420" s="2"/>
      <c r="L420" s="2"/>
      <c r="M420" s="2"/>
      <c r="N420" s="2"/>
      <c r="O420" s="2"/>
      <c r="P420" s="2"/>
    </row>
    <row r="421" spans="1:16" ht="70.5">
      <c r="A421" s="3"/>
      <c r="B421" s="2"/>
      <c r="I421" s="20"/>
      <c r="K421" s="2"/>
      <c r="L421" s="2"/>
      <c r="M421" s="2"/>
      <c r="N421" s="2"/>
      <c r="O421" s="2"/>
      <c r="P421" s="2"/>
    </row>
    <row r="422" spans="1:16" ht="70.5">
      <c r="A422" s="3"/>
      <c r="B422" s="2"/>
      <c r="I422" s="20"/>
      <c r="K422" s="2"/>
      <c r="L422" s="2"/>
      <c r="M422" s="2"/>
      <c r="N422" s="2"/>
      <c r="O422" s="2"/>
      <c r="P422" s="2"/>
    </row>
    <row r="423" spans="1:16" ht="70.5">
      <c r="A423" s="3"/>
      <c r="B423" s="2"/>
      <c r="I423" s="20"/>
      <c r="K423" s="2"/>
      <c r="L423" s="2"/>
      <c r="M423" s="2"/>
      <c r="N423" s="2"/>
      <c r="O423" s="2"/>
      <c r="P423" s="2"/>
    </row>
    <row r="424" spans="1:16" ht="70.5">
      <c r="A424" s="3"/>
      <c r="B424" s="2"/>
      <c r="I424" s="20"/>
      <c r="K424" s="2"/>
      <c r="L424" s="2"/>
      <c r="M424" s="2"/>
      <c r="N424" s="2"/>
      <c r="O424" s="2"/>
      <c r="P424" s="2"/>
    </row>
    <row r="425" spans="1:16" ht="70.5">
      <c r="A425" s="3"/>
      <c r="B425" s="2"/>
      <c r="I425" s="20"/>
      <c r="K425" s="2"/>
      <c r="L425" s="2"/>
      <c r="M425" s="2"/>
      <c r="N425" s="2"/>
      <c r="O425" s="2"/>
      <c r="P425" s="2"/>
    </row>
    <row r="426" spans="1:16" ht="70.5">
      <c r="A426" s="3"/>
      <c r="B426" s="2"/>
      <c r="I426" s="20"/>
      <c r="K426" s="2"/>
      <c r="L426" s="2"/>
      <c r="M426" s="2"/>
      <c r="N426" s="2"/>
      <c r="O426" s="2"/>
      <c r="P426" s="2"/>
    </row>
    <row r="427" spans="1:16" ht="70.5">
      <c r="A427" s="3"/>
      <c r="B427" s="2"/>
      <c r="I427" s="20"/>
      <c r="K427" s="2"/>
      <c r="L427" s="2"/>
      <c r="M427" s="2"/>
      <c r="N427" s="2"/>
      <c r="O427" s="2"/>
      <c r="P427" s="2"/>
    </row>
    <row r="428" spans="1:16" ht="70.5">
      <c r="A428" s="3"/>
      <c r="B428" s="2"/>
      <c r="I428" s="20"/>
      <c r="K428" s="2"/>
      <c r="L428" s="2"/>
      <c r="M428" s="2"/>
      <c r="N428" s="2"/>
      <c r="O428" s="2"/>
      <c r="P428" s="2"/>
    </row>
    <row r="429" spans="1:16" ht="70.5">
      <c r="A429" s="3"/>
      <c r="B429" s="2"/>
      <c r="I429" s="20"/>
      <c r="K429" s="2"/>
      <c r="L429" s="2"/>
      <c r="M429" s="2"/>
      <c r="N429" s="2"/>
      <c r="O429" s="2"/>
      <c r="P429" s="2"/>
    </row>
    <row r="430" spans="1:16" ht="70.5">
      <c r="A430" s="3"/>
      <c r="B430" s="2"/>
      <c r="I430" s="20"/>
      <c r="K430" s="2"/>
      <c r="L430" s="2"/>
      <c r="M430" s="2"/>
      <c r="N430" s="2"/>
      <c r="O430" s="2"/>
      <c r="P430" s="2"/>
    </row>
    <row r="431" spans="1:16" ht="70.5">
      <c r="A431" s="3"/>
      <c r="B431" s="2"/>
      <c r="I431" s="20"/>
      <c r="K431" s="2"/>
      <c r="L431" s="2"/>
      <c r="M431" s="2"/>
      <c r="N431" s="2"/>
      <c r="O431" s="2"/>
      <c r="P431" s="2"/>
    </row>
    <row r="432" spans="1:16" ht="70.5">
      <c r="A432" s="3"/>
      <c r="B432" s="2"/>
      <c r="I432" s="20"/>
      <c r="K432" s="2"/>
      <c r="L432" s="2"/>
      <c r="M432" s="2"/>
      <c r="N432" s="2"/>
      <c r="O432" s="2"/>
      <c r="P432" s="2"/>
    </row>
    <row r="433" spans="1:16" ht="70.5">
      <c r="A433" s="3"/>
      <c r="B433" s="2"/>
      <c r="I433" s="20"/>
      <c r="K433" s="2"/>
      <c r="L433" s="2"/>
      <c r="M433" s="2"/>
      <c r="N433" s="2"/>
      <c r="O433" s="2"/>
      <c r="P433" s="2"/>
    </row>
    <row r="434" spans="1:16" ht="70.5">
      <c r="A434" s="3"/>
      <c r="B434" s="2"/>
      <c r="I434" s="20"/>
      <c r="K434" s="2"/>
      <c r="L434" s="2"/>
      <c r="M434" s="2"/>
      <c r="N434" s="2"/>
      <c r="O434" s="2"/>
      <c r="P434" s="2"/>
    </row>
    <row r="435" spans="1:16" ht="70.5">
      <c r="A435" s="3"/>
      <c r="B435" s="2"/>
      <c r="I435" s="20"/>
      <c r="K435" s="2"/>
      <c r="L435" s="2"/>
      <c r="M435" s="2"/>
      <c r="N435" s="2"/>
      <c r="O435" s="2"/>
      <c r="P435" s="2"/>
    </row>
    <row r="436" spans="1:16" ht="70.5">
      <c r="A436" s="3"/>
      <c r="B436" s="2"/>
      <c r="I436" s="20"/>
      <c r="K436" s="2"/>
      <c r="L436" s="2"/>
      <c r="M436" s="2"/>
      <c r="N436" s="2"/>
      <c r="O436" s="2"/>
      <c r="P436" s="2"/>
    </row>
    <row r="437" spans="1:16" ht="70.5">
      <c r="A437" s="3"/>
      <c r="B437" s="2"/>
      <c r="I437" s="20"/>
      <c r="K437" s="2"/>
      <c r="L437" s="2"/>
      <c r="M437" s="2"/>
      <c r="N437" s="2"/>
      <c r="O437" s="2"/>
      <c r="P437" s="2"/>
    </row>
    <row r="438" spans="1:16" ht="70.5">
      <c r="A438" s="3"/>
      <c r="B438" s="2"/>
      <c r="I438" s="20"/>
      <c r="K438" s="2"/>
      <c r="L438" s="2"/>
      <c r="M438" s="2"/>
      <c r="N438" s="2"/>
      <c r="O438" s="2"/>
      <c r="P438" s="2"/>
    </row>
    <row r="439" spans="1:16" ht="70.5">
      <c r="A439" s="3"/>
      <c r="B439" s="2"/>
      <c r="I439" s="20"/>
      <c r="K439" s="2"/>
      <c r="L439" s="2"/>
      <c r="M439" s="2"/>
      <c r="N439" s="2"/>
      <c r="O439" s="2"/>
      <c r="P439" s="2"/>
    </row>
    <row r="440" spans="1:16" ht="70.5">
      <c r="A440" s="3"/>
      <c r="B440" s="2"/>
      <c r="I440" s="20"/>
      <c r="K440" s="2"/>
      <c r="L440" s="2"/>
      <c r="M440" s="2"/>
      <c r="N440" s="2"/>
      <c r="O440" s="2"/>
      <c r="P440" s="2"/>
    </row>
    <row r="441" spans="1:16" ht="70.5">
      <c r="A441" s="3"/>
      <c r="B441" s="2"/>
      <c r="I441" s="20"/>
      <c r="K441" s="2"/>
      <c r="L441" s="2"/>
      <c r="M441" s="2"/>
      <c r="N441" s="2"/>
      <c r="O441" s="2"/>
      <c r="P441" s="2"/>
    </row>
    <row r="442" spans="1:16" ht="70.5">
      <c r="A442" s="3"/>
      <c r="B442" s="2"/>
      <c r="I442" s="20"/>
      <c r="K442" s="2"/>
      <c r="L442" s="2"/>
      <c r="M442" s="2"/>
      <c r="N442" s="2"/>
      <c r="O442" s="2"/>
      <c r="P442" s="2"/>
    </row>
    <row r="443" spans="1:16" ht="70.5">
      <c r="A443" s="3"/>
      <c r="B443" s="2"/>
      <c r="I443" s="20"/>
      <c r="K443" s="2"/>
      <c r="L443" s="2"/>
      <c r="M443" s="2"/>
      <c r="N443" s="2"/>
      <c r="O443" s="2"/>
      <c r="P443" s="2"/>
    </row>
    <row r="444" spans="1:16" ht="70.5">
      <c r="A444" s="3"/>
      <c r="B444" s="2"/>
      <c r="I444" s="20"/>
      <c r="K444" s="2"/>
      <c r="L444" s="2"/>
      <c r="M444" s="2"/>
      <c r="N444" s="2"/>
      <c r="O444" s="2"/>
      <c r="P444" s="2"/>
    </row>
    <row r="445" spans="1:16" ht="70.5">
      <c r="A445" s="3"/>
      <c r="B445" s="2"/>
      <c r="I445" s="20"/>
      <c r="K445" s="2"/>
      <c r="L445" s="2"/>
      <c r="M445" s="2"/>
      <c r="N445" s="2"/>
      <c r="O445" s="2"/>
      <c r="P445" s="2"/>
    </row>
    <row r="446" spans="1:16" ht="70.5">
      <c r="A446" s="3"/>
      <c r="B446" s="2"/>
      <c r="I446" s="20"/>
      <c r="K446" s="2"/>
      <c r="L446" s="2"/>
      <c r="M446" s="2"/>
      <c r="N446" s="2"/>
      <c r="O446" s="2"/>
      <c r="P446" s="2"/>
    </row>
    <row r="447" spans="1:16" ht="70.5">
      <c r="A447" s="3"/>
      <c r="B447" s="2"/>
      <c r="I447" s="20"/>
      <c r="K447" s="2"/>
      <c r="L447" s="2"/>
      <c r="M447" s="2"/>
      <c r="N447" s="2"/>
      <c r="O447" s="2"/>
      <c r="P447" s="2"/>
    </row>
    <row r="448" spans="1:16" ht="70.5">
      <c r="A448" s="3"/>
      <c r="B448" s="2"/>
      <c r="I448" s="20"/>
      <c r="K448" s="2"/>
      <c r="L448" s="2"/>
      <c r="M448" s="2"/>
      <c r="N448" s="2"/>
      <c r="O448" s="2"/>
      <c r="P448" s="2"/>
    </row>
    <row r="449" spans="1:16" ht="70.5">
      <c r="A449" s="3"/>
      <c r="B449" s="2"/>
      <c r="I449" s="20"/>
      <c r="K449" s="2"/>
      <c r="L449" s="2"/>
      <c r="M449" s="2"/>
      <c r="N449" s="2"/>
      <c r="O449" s="2"/>
      <c r="P449" s="2"/>
    </row>
    <row r="450" spans="1:16" ht="70.5">
      <c r="A450" s="3"/>
      <c r="B450" s="2"/>
      <c r="I450" s="20"/>
      <c r="K450" s="2"/>
      <c r="L450" s="2"/>
      <c r="M450" s="2"/>
      <c r="N450" s="2"/>
      <c r="O450" s="2"/>
      <c r="P450" s="2"/>
    </row>
    <row r="451" spans="1:16" ht="70.5">
      <c r="A451" s="3"/>
      <c r="B451" s="2"/>
      <c r="I451" s="20"/>
      <c r="K451" s="2"/>
      <c r="L451" s="2"/>
      <c r="M451" s="2"/>
      <c r="N451" s="2"/>
      <c r="O451" s="2"/>
      <c r="P451" s="2"/>
    </row>
    <row r="452" spans="1:16" ht="70.5">
      <c r="A452" s="3"/>
      <c r="B452" s="2"/>
      <c r="I452" s="20"/>
      <c r="K452" s="2"/>
      <c r="L452" s="2"/>
      <c r="M452" s="2"/>
      <c r="N452" s="2"/>
      <c r="O452" s="2"/>
      <c r="P452" s="2"/>
    </row>
    <row r="453" spans="1:16" ht="70.5">
      <c r="A453" s="3"/>
      <c r="B453" s="2"/>
      <c r="I453" s="20"/>
      <c r="K453" s="2"/>
      <c r="L453" s="2"/>
      <c r="M453" s="2"/>
      <c r="N453" s="2"/>
      <c r="O453" s="2"/>
      <c r="P453" s="2"/>
    </row>
    <row r="454" spans="1:16" ht="70.5">
      <c r="A454" s="3"/>
      <c r="B454" s="2"/>
      <c r="I454" s="20"/>
      <c r="K454" s="2"/>
      <c r="L454" s="2"/>
      <c r="M454" s="2"/>
      <c r="N454" s="2"/>
      <c r="O454" s="2"/>
      <c r="P454" s="2"/>
    </row>
    <row r="455" spans="1:16" ht="70.5">
      <c r="A455" s="3"/>
      <c r="B455" s="2"/>
      <c r="I455" s="20"/>
      <c r="K455" s="2"/>
      <c r="L455" s="2"/>
      <c r="M455" s="2"/>
      <c r="N455" s="2"/>
      <c r="O455" s="2"/>
      <c r="P455" s="2"/>
    </row>
    <row r="456" spans="1:16" ht="70.5">
      <c r="A456" s="3"/>
      <c r="B456" s="2"/>
      <c r="I456" s="20"/>
      <c r="K456" s="2"/>
      <c r="L456" s="2"/>
      <c r="M456" s="2"/>
      <c r="N456" s="2"/>
      <c r="O456" s="2"/>
      <c r="P456" s="2"/>
    </row>
    <row r="457" spans="1:16" ht="70.5">
      <c r="A457" s="3"/>
      <c r="B457" s="2"/>
      <c r="I457" s="20"/>
      <c r="K457" s="2"/>
      <c r="L457" s="2"/>
      <c r="M457" s="2"/>
      <c r="N457" s="2"/>
      <c r="O457" s="2"/>
      <c r="P457" s="2"/>
    </row>
    <row r="458" spans="1:16" ht="70.5">
      <c r="A458" s="3"/>
      <c r="B458" s="2"/>
      <c r="I458" s="20"/>
      <c r="K458" s="2"/>
      <c r="L458" s="2"/>
      <c r="M458" s="2"/>
      <c r="N458" s="2"/>
      <c r="O458" s="2"/>
      <c r="P458" s="2"/>
    </row>
    <row r="459" spans="1:16" ht="70.5">
      <c r="A459" s="3"/>
      <c r="B459" s="2"/>
      <c r="I459" s="20"/>
      <c r="K459" s="2"/>
      <c r="L459" s="2"/>
      <c r="M459" s="2"/>
      <c r="N459" s="2"/>
      <c r="O459" s="2"/>
      <c r="P459" s="2"/>
    </row>
    <row r="460" spans="1:16" ht="70.5">
      <c r="A460" s="3"/>
      <c r="B460" s="2"/>
      <c r="I460" s="20"/>
      <c r="K460" s="2"/>
      <c r="L460" s="2"/>
      <c r="M460" s="2"/>
      <c r="N460" s="2"/>
      <c r="O460" s="2"/>
      <c r="P460" s="2"/>
    </row>
    <row r="461" spans="1:16" ht="70.5">
      <c r="A461" s="3"/>
      <c r="B461" s="2"/>
      <c r="I461" s="20"/>
      <c r="K461" s="2"/>
      <c r="L461" s="2"/>
      <c r="M461" s="2"/>
      <c r="N461" s="2"/>
      <c r="O461" s="2"/>
      <c r="P461" s="2"/>
    </row>
    <row r="462" spans="1:16" ht="70.5">
      <c r="A462" s="3"/>
      <c r="B462" s="2"/>
      <c r="I462" s="20"/>
      <c r="K462" s="2"/>
      <c r="L462" s="2"/>
      <c r="M462" s="2"/>
      <c r="N462" s="2"/>
      <c r="O462" s="2"/>
      <c r="P462" s="2"/>
    </row>
    <row r="463" spans="1:16" ht="70.5">
      <c r="A463" s="3"/>
      <c r="B463" s="2"/>
      <c r="I463" s="20"/>
      <c r="K463" s="2"/>
      <c r="L463" s="2"/>
      <c r="M463" s="2"/>
      <c r="N463" s="2"/>
      <c r="O463" s="2"/>
      <c r="P463" s="2"/>
    </row>
    <row r="464" spans="1:16" ht="70.5">
      <c r="A464" s="3"/>
      <c r="B464" s="2"/>
      <c r="I464" s="20"/>
      <c r="K464" s="2"/>
      <c r="L464" s="2"/>
      <c r="M464" s="2"/>
      <c r="N464" s="2"/>
      <c r="O464" s="2"/>
      <c r="P464" s="2"/>
    </row>
    <row r="465" spans="1:16" ht="70.5">
      <c r="A465" s="3"/>
      <c r="B465" s="2"/>
      <c r="I465" s="20"/>
      <c r="K465" s="2"/>
      <c r="L465" s="2"/>
      <c r="M465" s="2"/>
      <c r="N465" s="2"/>
      <c r="O465" s="2"/>
      <c r="P465" s="2"/>
    </row>
    <row r="466" spans="1:16" ht="70.5">
      <c r="A466" s="3"/>
      <c r="B466" s="2"/>
      <c r="I466" s="20"/>
      <c r="K466" s="2"/>
      <c r="L466" s="2"/>
      <c r="M466" s="2"/>
      <c r="N466" s="2"/>
      <c r="O466" s="2"/>
      <c r="P466" s="2"/>
    </row>
    <row r="467" spans="1:16" ht="70.5">
      <c r="A467" s="3"/>
      <c r="B467" s="2"/>
      <c r="I467" s="20"/>
      <c r="K467" s="2"/>
      <c r="L467" s="2"/>
      <c r="M467" s="2"/>
      <c r="N467" s="2"/>
      <c r="O467" s="2"/>
      <c r="P467" s="2"/>
    </row>
    <row r="468" spans="1:16" ht="70.5">
      <c r="A468" s="3"/>
      <c r="B468" s="2"/>
      <c r="I468" s="20"/>
      <c r="K468" s="2"/>
      <c r="L468" s="2"/>
      <c r="M468" s="2"/>
      <c r="N468" s="2"/>
      <c r="O468" s="2"/>
      <c r="P468" s="2"/>
    </row>
    <row r="469" spans="1:16" ht="70.5">
      <c r="A469" s="3"/>
      <c r="B469" s="2"/>
      <c r="I469" s="20"/>
      <c r="K469" s="2"/>
      <c r="L469" s="2"/>
      <c r="M469" s="2"/>
      <c r="N469" s="2"/>
      <c r="O469" s="2"/>
      <c r="P469" s="2"/>
    </row>
    <row r="470" spans="1:16" ht="70.5">
      <c r="A470" s="3"/>
      <c r="B470" s="2"/>
      <c r="I470" s="20"/>
      <c r="K470" s="2"/>
      <c r="L470" s="2"/>
      <c r="M470" s="2"/>
      <c r="N470" s="2"/>
      <c r="O470" s="2"/>
      <c r="P470" s="2"/>
    </row>
    <row r="471" spans="1:16" ht="70.5">
      <c r="A471" s="3"/>
      <c r="B471" s="2"/>
      <c r="I471" s="20"/>
      <c r="K471" s="2"/>
      <c r="L471" s="2"/>
      <c r="M471" s="2"/>
      <c r="N471" s="2"/>
      <c r="O471" s="2"/>
      <c r="P471" s="2"/>
    </row>
    <row r="472" spans="1:16" ht="70.5">
      <c r="A472" s="3"/>
      <c r="B472" s="2"/>
      <c r="I472" s="20"/>
      <c r="K472" s="2"/>
      <c r="L472" s="2"/>
      <c r="M472" s="2"/>
      <c r="N472" s="2"/>
      <c r="O472" s="2"/>
      <c r="P472" s="2"/>
    </row>
    <row r="473" spans="1:16" ht="70.5">
      <c r="A473" s="3"/>
      <c r="B473" s="2"/>
      <c r="I473" s="20"/>
      <c r="K473" s="2"/>
      <c r="L473" s="2"/>
      <c r="M473" s="2"/>
      <c r="N473" s="2"/>
      <c r="O473" s="2"/>
      <c r="P473" s="2"/>
    </row>
    <row r="474" spans="1:16" ht="70.5">
      <c r="A474" s="3"/>
      <c r="B474" s="2"/>
      <c r="I474" s="20"/>
      <c r="K474" s="2"/>
      <c r="L474" s="2"/>
      <c r="M474" s="2"/>
      <c r="N474" s="2"/>
      <c r="O474" s="2"/>
      <c r="P474" s="2"/>
    </row>
    <row r="475" spans="1:16" ht="70.5">
      <c r="A475" s="3"/>
      <c r="B475" s="2"/>
      <c r="I475" s="20"/>
      <c r="K475" s="2"/>
      <c r="L475" s="2"/>
      <c r="M475" s="2"/>
      <c r="N475" s="2"/>
      <c r="O475" s="2"/>
      <c r="P475" s="2"/>
    </row>
    <row r="476" spans="1:16" ht="70.5">
      <c r="A476" s="3"/>
      <c r="B476" s="2"/>
      <c r="I476" s="20"/>
      <c r="K476" s="2"/>
      <c r="L476" s="2"/>
      <c r="M476" s="2"/>
      <c r="N476" s="2"/>
      <c r="O476" s="2"/>
      <c r="P476" s="2"/>
    </row>
    <row r="477" spans="1:16" ht="70.5">
      <c r="A477" s="3"/>
      <c r="B477" s="2"/>
      <c r="I477" s="20"/>
      <c r="K477" s="2"/>
      <c r="L477" s="2"/>
      <c r="M477" s="2"/>
      <c r="N477" s="2"/>
      <c r="O477" s="2"/>
      <c r="P477" s="2"/>
    </row>
    <row r="478" spans="1:16" ht="70.5">
      <c r="A478" s="3"/>
      <c r="B478" s="2"/>
      <c r="I478" s="20"/>
      <c r="K478" s="2"/>
      <c r="L478" s="2"/>
      <c r="M478" s="2"/>
      <c r="N478" s="2"/>
      <c r="O478" s="2"/>
      <c r="P478" s="2"/>
    </row>
    <row r="479" spans="1:16" ht="70.5">
      <c r="A479" s="3"/>
      <c r="B479" s="2"/>
      <c r="I479" s="20"/>
      <c r="K479" s="2"/>
      <c r="L479" s="2"/>
      <c r="M479" s="2"/>
      <c r="N479" s="2"/>
      <c r="O479" s="2"/>
      <c r="P479" s="2"/>
    </row>
    <row r="480" spans="1:16" ht="70.5">
      <c r="A480" s="3"/>
      <c r="B480" s="2"/>
      <c r="I480" s="20"/>
      <c r="K480" s="2"/>
      <c r="L480" s="2"/>
      <c r="M480" s="2"/>
      <c r="N480" s="2"/>
      <c r="O480" s="2"/>
      <c r="P480" s="2"/>
    </row>
    <row r="481" spans="1:16" ht="70.5">
      <c r="A481" s="3"/>
      <c r="B481" s="2"/>
      <c r="I481" s="20"/>
      <c r="K481" s="2"/>
      <c r="L481" s="2"/>
      <c r="M481" s="2"/>
      <c r="N481" s="2"/>
      <c r="O481" s="2"/>
      <c r="P481" s="2"/>
    </row>
    <row r="482" spans="1:16" ht="70.5">
      <c r="A482" s="3"/>
      <c r="B482" s="2"/>
      <c r="I482" s="20"/>
      <c r="K482" s="2"/>
      <c r="L482" s="2"/>
      <c r="M482" s="2"/>
      <c r="N482" s="2"/>
      <c r="O482" s="2"/>
      <c r="P482" s="2"/>
    </row>
    <row r="483" spans="1:16" ht="70.5">
      <c r="A483" s="3"/>
      <c r="B483" s="2"/>
      <c r="I483" s="20"/>
      <c r="K483" s="2"/>
      <c r="L483" s="2"/>
      <c r="M483" s="2"/>
      <c r="N483" s="2"/>
      <c r="O483" s="2"/>
      <c r="P483" s="2"/>
    </row>
    <row r="484" spans="1:16" ht="70.5">
      <c r="A484" s="3"/>
      <c r="B484" s="2"/>
      <c r="I484" s="20"/>
      <c r="K484" s="2"/>
      <c r="L484" s="2"/>
      <c r="M484" s="2"/>
      <c r="N484" s="2"/>
      <c r="O484" s="2"/>
      <c r="P484" s="2"/>
    </row>
    <row r="485" spans="1:16" ht="70.5">
      <c r="A485" s="3"/>
      <c r="B485" s="2"/>
      <c r="I485" s="20"/>
      <c r="K485" s="2"/>
      <c r="L485" s="2"/>
      <c r="M485" s="2"/>
      <c r="N485" s="2"/>
      <c r="O485" s="2"/>
      <c r="P485" s="2"/>
    </row>
    <row r="486" spans="1:16" ht="70.5">
      <c r="A486" s="3"/>
      <c r="B486" s="2"/>
      <c r="I486" s="20"/>
      <c r="K486" s="2"/>
      <c r="L486" s="2"/>
      <c r="M486" s="2"/>
      <c r="N486" s="2"/>
      <c r="O486" s="2"/>
      <c r="P486" s="2"/>
    </row>
    <row r="487" spans="1:16" ht="70.5">
      <c r="A487" s="3"/>
      <c r="B487" s="2"/>
      <c r="I487" s="20"/>
      <c r="K487" s="2"/>
      <c r="L487" s="2"/>
      <c r="M487" s="2"/>
      <c r="N487" s="2"/>
      <c r="O487" s="2"/>
      <c r="P487" s="2"/>
    </row>
    <row r="488" spans="1:16" ht="70.5">
      <c r="A488" s="3"/>
      <c r="B488" s="2"/>
      <c r="I488" s="20"/>
      <c r="K488" s="2"/>
      <c r="L488" s="2"/>
      <c r="M488" s="2"/>
      <c r="N488" s="2"/>
      <c r="O488" s="2"/>
      <c r="P488" s="2"/>
    </row>
    <row r="489" spans="1:16" ht="70.5">
      <c r="A489" s="3"/>
      <c r="B489" s="2"/>
      <c r="I489" s="20"/>
      <c r="K489" s="2"/>
      <c r="L489" s="2"/>
      <c r="M489" s="2"/>
      <c r="N489" s="2"/>
      <c r="O489" s="2"/>
      <c r="P489" s="2"/>
    </row>
    <row r="490" spans="1:16" ht="70.5">
      <c r="A490" s="3"/>
      <c r="B490" s="2"/>
      <c r="I490" s="20"/>
      <c r="K490" s="2"/>
      <c r="L490" s="2"/>
      <c r="M490" s="2"/>
      <c r="N490" s="2"/>
      <c r="O490" s="2"/>
      <c r="P490" s="2"/>
    </row>
    <row r="491" spans="1:16" ht="70.5">
      <c r="A491" s="3"/>
      <c r="B491" s="2"/>
      <c r="I491" s="20"/>
      <c r="K491" s="2"/>
      <c r="L491" s="2"/>
      <c r="M491" s="2"/>
      <c r="N491" s="2"/>
      <c r="O491" s="2"/>
      <c r="P491" s="2"/>
    </row>
  </sheetData>
  <sheetProtection/>
  <mergeCells count="225">
    <mergeCell ref="J308:Q308"/>
    <mergeCell ref="J309:Q309"/>
    <mergeCell ref="P150:P151"/>
    <mergeCell ref="B302:C303"/>
    <mergeCell ref="B173:I173"/>
    <mergeCell ref="J173:P173"/>
    <mergeCell ref="B154:I154"/>
    <mergeCell ref="J154:P154"/>
    <mergeCell ref="B160:I160"/>
    <mergeCell ref="J160:P160"/>
    <mergeCell ref="B163:I163"/>
    <mergeCell ref="J163:P163"/>
    <mergeCell ref="C150:C151"/>
    <mergeCell ref="D150:F150"/>
    <mergeCell ref="G150:G151"/>
    <mergeCell ref="H150:H151"/>
    <mergeCell ref="I150:I151"/>
    <mergeCell ref="J150:J151"/>
    <mergeCell ref="I119:I120"/>
    <mergeCell ref="J119:J120"/>
    <mergeCell ref="J140:P140"/>
    <mergeCell ref="K150:K151"/>
    <mergeCell ref="L150:N150"/>
    <mergeCell ref="O150:O151"/>
    <mergeCell ref="P119:P120"/>
    <mergeCell ref="B122:I122"/>
    <mergeCell ref="J122:P122"/>
    <mergeCell ref="B150:B151"/>
    <mergeCell ref="B94:I94"/>
    <mergeCell ref="J94:P94"/>
    <mergeCell ref="B91:B92"/>
    <mergeCell ref="C91:C92"/>
    <mergeCell ref="D91:F91"/>
    <mergeCell ref="G91:G92"/>
    <mergeCell ref="J81:P81"/>
    <mergeCell ref="L91:N91"/>
    <mergeCell ref="K119:K120"/>
    <mergeCell ref="L119:N119"/>
    <mergeCell ref="O119:O120"/>
    <mergeCell ref="P91:P92"/>
    <mergeCell ref="O91:O92"/>
    <mergeCell ref="P60:P61"/>
    <mergeCell ref="H91:H92"/>
    <mergeCell ref="I91:I92"/>
    <mergeCell ref="K91:K92"/>
    <mergeCell ref="B69:I69"/>
    <mergeCell ref="J69:P69"/>
    <mergeCell ref="B72:I72"/>
    <mergeCell ref="J72:P72"/>
    <mergeCell ref="B81:I81"/>
    <mergeCell ref="B63:I63"/>
    <mergeCell ref="J63:P63"/>
    <mergeCell ref="B42:I42"/>
    <mergeCell ref="J42:P42"/>
    <mergeCell ref="B51:I51"/>
    <mergeCell ref="J51:P51"/>
    <mergeCell ref="B60:B61"/>
    <mergeCell ref="C60:C61"/>
    <mergeCell ref="D60:F60"/>
    <mergeCell ref="G60:G61"/>
    <mergeCell ref="H60:H61"/>
    <mergeCell ref="I60:I61"/>
    <mergeCell ref="J31:J32"/>
    <mergeCell ref="K31:K32"/>
    <mergeCell ref="L31:N31"/>
    <mergeCell ref="O31:O32"/>
    <mergeCell ref="J60:J61"/>
    <mergeCell ref="K60:K61"/>
    <mergeCell ref="L60:N60"/>
    <mergeCell ref="O60:O61"/>
    <mergeCell ref="P31:P32"/>
    <mergeCell ref="B34:I34"/>
    <mergeCell ref="J34:P34"/>
    <mergeCell ref="B31:B32"/>
    <mergeCell ref="C31:C32"/>
    <mergeCell ref="D31:F31"/>
    <mergeCell ref="G31:G32"/>
    <mergeCell ref="H31:H32"/>
    <mergeCell ref="I31:I32"/>
    <mergeCell ref="B14:I14"/>
    <mergeCell ref="J14:P14"/>
    <mergeCell ref="B22:I22"/>
    <mergeCell ref="J22:P22"/>
    <mergeCell ref="I2:I3"/>
    <mergeCell ref="J2:J3"/>
    <mergeCell ref="K2:K3"/>
    <mergeCell ref="B6:I6"/>
    <mergeCell ref="J6:P6"/>
    <mergeCell ref="B11:I11"/>
    <mergeCell ref="B1:I1"/>
    <mergeCell ref="J1:P1"/>
    <mergeCell ref="B2:B3"/>
    <mergeCell ref="C2:C3"/>
    <mergeCell ref="D2:F2"/>
    <mergeCell ref="G2:G3"/>
    <mergeCell ref="H2:H3"/>
    <mergeCell ref="O2:O3"/>
    <mergeCell ref="P2:P3"/>
    <mergeCell ref="B185:I185"/>
    <mergeCell ref="J185:P185"/>
    <mergeCell ref="B182:B183"/>
    <mergeCell ref="C182:C183"/>
    <mergeCell ref="D182:F182"/>
    <mergeCell ref="J99:P99"/>
    <mergeCell ref="J131:P131"/>
    <mergeCell ref="G182:G183"/>
    <mergeCell ref="H182:H183"/>
    <mergeCell ref="I182:I183"/>
    <mergeCell ref="J210:J211"/>
    <mergeCell ref="K210:K211"/>
    <mergeCell ref="L210:N210"/>
    <mergeCell ref="L2:N2"/>
    <mergeCell ref="O182:O183"/>
    <mergeCell ref="P182:P183"/>
    <mergeCell ref="J11:P11"/>
    <mergeCell ref="J182:J183"/>
    <mergeCell ref="K182:K183"/>
    <mergeCell ref="L182:N182"/>
    <mergeCell ref="B190:I190"/>
    <mergeCell ref="J190:P190"/>
    <mergeCell ref="B193:I193"/>
    <mergeCell ref="J193:P193"/>
    <mergeCell ref="B201:I201"/>
    <mergeCell ref="J201:P201"/>
    <mergeCell ref="O210:O211"/>
    <mergeCell ref="P210:P211"/>
    <mergeCell ref="B213:I213"/>
    <mergeCell ref="J213:P213"/>
    <mergeCell ref="B210:B211"/>
    <mergeCell ref="C210:C211"/>
    <mergeCell ref="D210:F210"/>
    <mergeCell ref="G210:G211"/>
    <mergeCell ref="H210:H211"/>
    <mergeCell ref="I210:I211"/>
    <mergeCell ref="B218:I218"/>
    <mergeCell ref="J218:P218"/>
    <mergeCell ref="B221:I221"/>
    <mergeCell ref="J221:P221"/>
    <mergeCell ref="B229:I229"/>
    <mergeCell ref="J229:P229"/>
    <mergeCell ref="K239:K240"/>
    <mergeCell ref="L239:N239"/>
    <mergeCell ref="O239:O240"/>
    <mergeCell ref="A28:A29"/>
    <mergeCell ref="A1:A2"/>
    <mergeCell ref="B239:B240"/>
    <mergeCell ref="C239:C240"/>
    <mergeCell ref="D239:F239"/>
    <mergeCell ref="G239:G240"/>
    <mergeCell ref="A57:A58"/>
    <mergeCell ref="P239:P240"/>
    <mergeCell ref="B242:I242"/>
    <mergeCell ref="J242:P242"/>
    <mergeCell ref="B248:I248"/>
    <mergeCell ref="J248:P248"/>
    <mergeCell ref="B251:I251"/>
    <mergeCell ref="J251:P251"/>
    <mergeCell ref="H239:H240"/>
    <mergeCell ref="I239:I240"/>
    <mergeCell ref="J239:J240"/>
    <mergeCell ref="J261:P261"/>
    <mergeCell ref="B270:B271"/>
    <mergeCell ref="C270:C271"/>
    <mergeCell ref="D270:F270"/>
    <mergeCell ref="G270:G271"/>
    <mergeCell ref="H270:H271"/>
    <mergeCell ref="I270:I271"/>
    <mergeCell ref="J270:J271"/>
    <mergeCell ref="K270:K271"/>
    <mergeCell ref="O270:O271"/>
    <mergeCell ref="P270:P271"/>
    <mergeCell ref="B273:I273"/>
    <mergeCell ref="J273:P273"/>
    <mergeCell ref="B39:I39"/>
    <mergeCell ref="B99:I99"/>
    <mergeCell ref="B131:I131"/>
    <mergeCell ref="B128:I128"/>
    <mergeCell ref="B140:I140"/>
    <mergeCell ref="B261:I261"/>
    <mergeCell ref="H119:H120"/>
    <mergeCell ref="L300:N300"/>
    <mergeCell ref="D300:F300"/>
    <mergeCell ref="B279:I279"/>
    <mergeCell ref="J279:P279"/>
    <mergeCell ref="B282:I282"/>
    <mergeCell ref="J282:P282"/>
    <mergeCell ref="B291:I291"/>
    <mergeCell ref="J291:P291"/>
    <mergeCell ref="L270:N270"/>
    <mergeCell ref="B304:C304"/>
    <mergeCell ref="B102:I102"/>
    <mergeCell ref="J102:P102"/>
    <mergeCell ref="B110:I110"/>
    <mergeCell ref="J128:P128"/>
    <mergeCell ref="J110:P110"/>
    <mergeCell ref="B119:B120"/>
    <mergeCell ref="C119:C120"/>
    <mergeCell ref="D119:F119"/>
    <mergeCell ref="G119:G120"/>
    <mergeCell ref="B301:I301"/>
    <mergeCell ref="J301:P301"/>
    <mergeCell ref="D302:F302"/>
    <mergeCell ref="G302:G303"/>
    <mergeCell ref="H302:I303"/>
    <mergeCell ref="J302:K303"/>
    <mergeCell ref="B308:I308"/>
    <mergeCell ref="B309:I309"/>
    <mergeCell ref="H306:I306"/>
    <mergeCell ref="J39:P39"/>
    <mergeCell ref="J91:J92"/>
    <mergeCell ref="L302:N302"/>
    <mergeCell ref="O302:O303"/>
    <mergeCell ref="P302:P303"/>
    <mergeCell ref="H305:I305"/>
    <mergeCell ref="H307:I307"/>
    <mergeCell ref="B4:P4"/>
    <mergeCell ref="B152:P152"/>
    <mergeCell ref="B305:C305"/>
    <mergeCell ref="B306:C306"/>
    <mergeCell ref="B307:C307"/>
    <mergeCell ref="J304:K304"/>
    <mergeCell ref="J305:K305"/>
    <mergeCell ref="J306:K306"/>
    <mergeCell ref="J307:K307"/>
    <mergeCell ref="H304:I304"/>
  </mergeCells>
  <printOptions/>
  <pageMargins left="0.1968503937007874" right="0.1968503937007874" top="0.3937007874015748" bottom="0.1968503937007874" header="0.1968503937007874" footer="0.1968503937007874"/>
  <pageSetup fitToHeight="29" horizontalDpi="600" verticalDpi="600" orientation="landscape" paperSize="9" scale="17" r:id="rId1"/>
  <rowBreaks count="10" manualBreakCount="10">
    <brk id="30" min="1" max="15" man="1"/>
    <brk id="59" min="1" max="15" man="1"/>
    <brk id="90" min="1" max="15" man="1"/>
    <brk id="118" min="1" max="15" man="1"/>
    <brk id="149" min="1" max="15" man="1"/>
    <brk id="181" min="1" max="15" man="1"/>
    <brk id="209" min="1" max="15" man="1"/>
    <brk id="238" min="1" max="15" man="1"/>
    <brk id="269" min="1" max="15" man="1"/>
    <brk id="299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D4:S33"/>
  <sheetViews>
    <sheetView zoomScalePageLayoutView="0" workbookViewId="0" topLeftCell="C3">
      <selection activeCell="E4" sqref="E4:E16"/>
    </sheetView>
  </sheetViews>
  <sheetFormatPr defaultColWidth="9.140625" defaultRowHeight="12.75"/>
  <cols>
    <col min="1" max="4" width="9.140625" style="4" customWidth="1"/>
    <col min="5" max="5" width="15.00390625" style="4" bestFit="1" customWidth="1"/>
    <col min="6" max="16384" width="9.140625" style="4" customWidth="1"/>
  </cols>
  <sheetData>
    <row r="3" ht="19.5" thickBot="1"/>
    <row r="4" spans="4:11" ht="19.5" thickBot="1">
      <c r="D4" s="72">
        <v>34</v>
      </c>
      <c r="E4" s="59">
        <f>D4*60/50</f>
        <v>40.8</v>
      </c>
      <c r="F4" s="58">
        <v>16.97</v>
      </c>
      <c r="G4" s="58">
        <v>202.43</v>
      </c>
      <c r="H4" s="58">
        <v>1.84</v>
      </c>
      <c r="I4" s="28">
        <v>14.45</v>
      </c>
      <c r="J4" s="28">
        <v>113.61</v>
      </c>
      <c r="K4" s="28">
        <v>11.52</v>
      </c>
    </row>
    <row r="5" spans="4:19" ht="19.5" thickBot="1">
      <c r="D5" s="33">
        <v>1.4</v>
      </c>
      <c r="E5" s="59">
        <f aca="true" t="shared" si="0" ref="E5:E16">D5*60/50</f>
        <v>1.68</v>
      </c>
      <c r="G5" s="29">
        <f aca="true" t="shared" si="1" ref="G5:K6">G4*130/120</f>
        <v>219.29916666666668</v>
      </c>
      <c r="H5" s="29">
        <f t="shared" si="1"/>
        <v>1.9933333333333334</v>
      </c>
      <c r="I5" s="29">
        <f t="shared" si="1"/>
        <v>15.654166666666667</v>
      </c>
      <c r="J5" s="29">
        <f t="shared" si="1"/>
        <v>123.0775</v>
      </c>
      <c r="K5" s="29">
        <f t="shared" si="1"/>
        <v>12.479999999999999</v>
      </c>
      <c r="L5" s="5">
        <f>L4*150/160</f>
        <v>0</v>
      </c>
      <c r="O5" s="72">
        <v>7.46</v>
      </c>
      <c r="P5" s="58">
        <v>7.44</v>
      </c>
      <c r="Q5" s="58">
        <v>6.14</v>
      </c>
      <c r="R5" s="58">
        <v>127</v>
      </c>
      <c r="S5" s="58">
        <v>17.66</v>
      </c>
    </row>
    <row r="6" spans="4:19" ht="19.5" thickBot="1">
      <c r="D6" s="33">
        <v>6</v>
      </c>
      <c r="E6" s="59">
        <f t="shared" si="0"/>
        <v>7.2</v>
      </c>
      <c r="G6" s="5">
        <f t="shared" si="1"/>
        <v>237.57409722222226</v>
      </c>
      <c r="H6" s="5">
        <f t="shared" si="1"/>
        <v>2.1594444444444445</v>
      </c>
      <c r="I6" s="5">
        <f t="shared" si="1"/>
        <v>16.958680555555556</v>
      </c>
      <c r="J6" s="5">
        <f t="shared" si="1"/>
        <v>133.33395833333333</v>
      </c>
      <c r="K6" s="5">
        <f t="shared" si="1"/>
        <v>13.52</v>
      </c>
      <c r="O6" s="5">
        <f>O5*230/150</f>
        <v>11.438666666666666</v>
      </c>
      <c r="P6" s="5">
        <f>P5*230/150</f>
        <v>11.408</v>
      </c>
      <c r="Q6" s="5">
        <f>Q5*230/150</f>
        <v>9.414666666666665</v>
      </c>
      <c r="R6" s="5">
        <f>R5*230/150</f>
        <v>194.73333333333332</v>
      </c>
      <c r="S6" s="5">
        <f>S5*230/150</f>
        <v>27.078666666666667</v>
      </c>
    </row>
    <row r="7" spans="4:9" ht="19.5" thickBot="1">
      <c r="D7" s="33">
        <v>1.4</v>
      </c>
      <c r="E7" s="59">
        <f t="shared" si="0"/>
        <v>1.68</v>
      </c>
      <c r="H7" s="31">
        <v>114</v>
      </c>
      <c r="I7" s="4">
        <f>H7*145/100</f>
        <v>165.3</v>
      </c>
    </row>
    <row r="8" spans="4:9" ht="19.5" thickBot="1">
      <c r="D8" s="33">
        <v>4</v>
      </c>
      <c r="E8" s="59">
        <f t="shared" si="0"/>
        <v>4.8</v>
      </c>
      <c r="H8" s="32">
        <v>111</v>
      </c>
      <c r="I8" s="4">
        <f aca="true" t="shared" si="2" ref="I8:I14">H8*145/100</f>
        <v>160.95</v>
      </c>
    </row>
    <row r="9" spans="4:9" ht="19.5" thickBot="1">
      <c r="D9" s="33">
        <v>8</v>
      </c>
      <c r="E9" s="59">
        <f t="shared" si="0"/>
        <v>9.6</v>
      </c>
      <c r="H9" s="32">
        <v>167</v>
      </c>
      <c r="I9" s="4">
        <f t="shared" si="2"/>
        <v>242.15</v>
      </c>
    </row>
    <row r="10" spans="4:9" ht="19.5" thickBot="1">
      <c r="D10" s="33">
        <v>1</v>
      </c>
      <c r="E10" s="59">
        <f t="shared" si="0"/>
        <v>1.2</v>
      </c>
      <c r="H10" s="32">
        <v>149</v>
      </c>
      <c r="I10" s="4">
        <f t="shared" si="2"/>
        <v>216.05</v>
      </c>
    </row>
    <row r="11" spans="4:14" ht="19.5" thickBot="1">
      <c r="D11" s="33">
        <v>0.75</v>
      </c>
      <c r="E11" s="59">
        <f t="shared" si="0"/>
        <v>0.9</v>
      </c>
      <c r="H11" s="32">
        <v>135</v>
      </c>
      <c r="I11" s="4">
        <f t="shared" si="2"/>
        <v>195.75</v>
      </c>
      <c r="K11" s="4">
        <v>92</v>
      </c>
      <c r="L11" s="4">
        <v>92</v>
      </c>
      <c r="M11" s="4">
        <v>335</v>
      </c>
      <c r="N11" s="4">
        <f>K11*4+L11*9+M11*4</f>
        <v>2536</v>
      </c>
    </row>
    <row r="12" spans="4:9" ht="19.5" thickBot="1">
      <c r="D12" s="33">
        <v>14</v>
      </c>
      <c r="E12" s="59">
        <f t="shared" si="0"/>
        <v>16.8</v>
      </c>
      <c r="H12" s="32">
        <v>1</v>
      </c>
      <c r="I12" s="4">
        <f t="shared" si="2"/>
        <v>1.45</v>
      </c>
    </row>
    <row r="13" spans="4:9" ht="19.5" thickBot="1">
      <c r="D13" s="33">
        <v>61</v>
      </c>
      <c r="E13" s="59">
        <f t="shared" si="0"/>
        <v>73.2</v>
      </c>
      <c r="H13" s="32">
        <v>19</v>
      </c>
      <c r="I13" s="4">
        <f t="shared" si="2"/>
        <v>27.55</v>
      </c>
    </row>
    <row r="14" spans="4:9" ht="19.5" thickBot="1">
      <c r="D14" s="33">
        <v>0.2</v>
      </c>
      <c r="E14" s="59">
        <f t="shared" si="0"/>
        <v>0.24</v>
      </c>
      <c r="H14" s="32">
        <v>15</v>
      </c>
      <c r="I14" s="4">
        <f t="shared" si="2"/>
        <v>21.75</v>
      </c>
    </row>
    <row r="15" spans="4:5" ht="19.5" thickBot="1">
      <c r="D15" s="33">
        <v>50</v>
      </c>
      <c r="E15" s="59">
        <f t="shared" si="0"/>
        <v>60</v>
      </c>
    </row>
    <row r="16" spans="4:5" ht="19.5" thickBot="1">
      <c r="D16" s="33">
        <v>2</v>
      </c>
      <c r="E16" s="59">
        <f t="shared" si="0"/>
        <v>2.4</v>
      </c>
    </row>
    <row r="17" spans="4:5" ht="19.5" thickBot="1">
      <c r="D17" s="33">
        <v>0.2</v>
      </c>
      <c r="E17" s="59">
        <f>D17*50/55</f>
        <v>0.18181818181818182</v>
      </c>
    </row>
    <row r="18" spans="4:5" ht="19.5" thickBot="1">
      <c r="D18" s="33">
        <v>2</v>
      </c>
      <c r="E18" s="59">
        <f>D18*50/55</f>
        <v>1.8181818181818181</v>
      </c>
    </row>
    <row r="19" spans="4:5" ht="19.5" thickBot="1">
      <c r="D19" s="33">
        <v>150</v>
      </c>
      <c r="E19" s="59">
        <f>D19*50/55</f>
        <v>136.36363636363637</v>
      </c>
    </row>
    <row r="20" spans="4:5" ht="19.5" thickBot="1">
      <c r="D20" s="33">
        <v>200</v>
      </c>
      <c r="E20" s="59">
        <f>D20*50/55</f>
        <v>181.8181818181818</v>
      </c>
    </row>
    <row r="21" spans="4:5" ht="19.5" thickBot="1">
      <c r="D21" s="33">
        <v>35</v>
      </c>
      <c r="E21" s="59">
        <f aca="true" t="shared" si="3" ref="E21:E29">D21*180/150</f>
        <v>42</v>
      </c>
    </row>
    <row r="22" spans="4:5" ht="19.5" thickBot="1">
      <c r="D22" s="33"/>
      <c r="E22" s="59">
        <f t="shared" si="3"/>
        <v>0</v>
      </c>
    </row>
    <row r="23" spans="4:5" ht="19.5" thickBot="1">
      <c r="D23" s="33">
        <v>7</v>
      </c>
      <c r="E23" s="59">
        <f t="shared" si="3"/>
        <v>8.4</v>
      </c>
    </row>
    <row r="24" spans="4:5" ht="19.5" thickBot="1">
      <c r="D24" s="33">
        <v>7</v>
      </c>
      <c r="E24" s="59">
        <f t="shared" si="3"/>
        <v>8.4</v>
      </c>
    </row>
    <row r="25" spans="4:5" ht="19.5" thickBot="1">
      <c r="D25" s="33">
        <v>8</v>
      </c>
      <c r="E25" s="59">
        <f t="shared" si="3"/>
        <v>9.6</v>
      </c>
    </row>
    <row r="26" spans="4:5" ht="19.5" thickBot="1">
      <c r="D26" s="33">
        <v>1.6</v>
      </c>
      <c r="E26" s="59">
        <f t="shared" si="3"/>
        <v>1.92</v>
      </c>
    </row>
    <row r="27" spans="4:5" ht="19.5" thickBot="1">
      <c r="D27" s="33">
        <v>25</v>
      </c>
      <c r="E27" s="59">
        <f t="shared" si="3"/>
        <v>30</v>
      </c>
    </row>
    <row r="28" spans="4:5" ht="19.5" thickBot="1">
      <c r="D28" s="33">
        <v>140</v>
      </c>
      <c r="E28" s="59">
        <f t="shared" si="3"/>
        <v>168</v>
      </c>
    </row>
    <row r="29" spans="4:11" ht="19.5" thickBot="1">
      <c r="D29" s="33">
        <v>200</v>
      </c>
      <c r="E29" s="59">
        <f t="shared" si="3"/>
        <v>240</v>
      </c>
      <c r="G29" s="26">
        <v>1.44</v>
      </c>
      <c r="H29" s="28">
        <v>1.7</v>
      </c>
      <c r="I29" s="28">
        <v>11.1</v>
      </c>
      <c r="J29" s="28">
        <v>65.6</v>
      </c>
      <c r="K29" s="28">
        <v>0.2</v>
      </c>
    </row>
    <row r="30" spans="4:11" ht="19.5" thickBot="1">
      <c r="D30" s="27">
        <v>25</v>
      </c>
      <c r="E30" s="59">
        <f>D30*110/120</f>
        <v>22.916666666666668</v>
      </c>
      <c r="G30" s="4">
        <f>G29*15/20</f>
        <v>1.0799999999999998</v>
      </c>
      <c r="H30" s="4">
        <f>H29*15/20</f>
        <v>1.275</v>
      </c>
      <c r="I30" s="4">
        <f>I29*15/20</f>
        <v>8.325</v>
      </c>
      <c r="J30" s="4">
        <f>J29*15/20</f>
        <v>49.199999999999996</v>
      </c>
      <c r="K30" s="4">
        <f>K29*15/20</f>
        <v>0.15</v>
      </c>
    </row>
    <row r="31" spans="4:5" ht="19.5" thickBot="1">
      <c r="D31" s="27">
        <v>140</v>
      </c>
      <c r="E31" s="59">
        <f>D31*110/120</f>
        <v>128.33333333333334</v>
      </c>
    </row>
    <row r="32" spans="4:5" ht="19.5" thickBot="1">
      <c r="D32" s="27">
        <v>200</v>
      </c>
      <c r="E32" s="59">
        <f>D32*110/120</f>
        <v>183.33333333333334</v>
      </c>
    </row>
    <row r="33" spans="4:5" ht="19.5" thickBot="1">
      <c r="D33" s="27">
        <v>10</v>
      </c>
      <c r="E33" s="59">
        <f>D33*110/120</f>
        <v>9.166666666666666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5:L1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6384" width="9.140625" style="4" customWidth="1"/>
  </cols>
  <sheetData>
    <row r="4" ht="19.5" thickBot="1"/>
    <row r="5" spans="4:5" ht="19.5" thickBot="1">
      <c r="D5" s="31">
        <v>66</v>
      </c>
      <c r="E5" s="4">
        <f>D5*70/50</f>
        <v>92.4</v>
      </c>
    </row>
    <row r="6" spans="4:5" ht="19.5" thickBot="1">
      <c r="D6" s="32">
        <v>38</v>
      </c>
      <c r="E6" s="4">
        <f aca="true" t="shared" si="0" ref="E6:E13">D6*70/50</f>
        <v>53.2</v>
      </c>
    </row>
    <row r="7" spans="4:12" ht="19.5" thickBot="1">
      <c r="D7" s="32">
        <v>37</v>
      </c>
      <c r="E7" s="4">
        <f t="shared" si="0"/>
        <v>51.8</v>
      </c>
      <c r="H7" s="4">
        <v>18.2</v>
      </c>
      <c r="I7" s="4">
        <v>16.192</v>
      </c>
      <c r="J7" s="4">
        <v>0</v>
      </c>
      <c r="L7" s="4">
        <f>H7*4+I7*9+J7*4</f>
        <v>218.52800000000002</v>
      </c>
    </row>
    <row r="8" spans="4:5" ht="19.5" thickBot="1">
      <c r="D8" s="32">
        <v>9</v>
      </c>
      <c r="E8" s="4">
        <f t="shared" si="0"/>
        <v>12.6</v>
      </c>
    </row>
    <row r="9" spans="4:5" ht="19.5" thickBot="1">
      <c r="D9" s="32">
        <v>13</v>
      </c>
      <c r="E9" s="4">
        <f t="shared" si="0"/>
        <v>18.2</v>
      </c>
    </row>
    <row r="10" spans="4:5" ht="19.5" thickBot="1">
      <c r="D10" s="32">
        <v>57</v>
      </c>
      <c r="E10" s="4">
        <f t="shared" si="0"/>
        <v>79.8</v>
      </c>
    </row>
    <row r="11" spans="4:5" ht="19.5" thickBot="1">
      <c r="D11" s="32">
        <v>4</v>
      </c>
      <c r="E11" s="4">
        <f t="shared" si="0"/>
        <v>5.6</v>
      </c>
    </row>
    <row r="12" spans="4:5" ht="19.5" thickBot="1">
      <c r="D12" s="32">
        <v>50</v>
      </c>
      <c r="E12" s="4">
        <f t="shared" si="0"/>
        <v>70</v>
      </c>
    </row>
    <row r="13" spans="4:5" ht="19.5" thickBot="1">
      <c r="D13" s="32">
        <v>50</v>
      </c>
      <c r="E13" s="4">
        <f t="shared" si="0"/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Вагнер</cp:lastModifiedBy>
  <cp:lastPrinted>2023-07-13T05:00:46Z</cp:lastPrinted>
  <dcterms:created xsi:type="dcterms:W3CDTF">1996-10-08T23:32:33Z</dcterms:created>
  <dcterms:modified xsi:type="dcterms:W3CDTF">2023-07-13T05:03:47Z</dcterms:modified>
  <cp:category/>
  <cp:version/>
  <cp:contentType/>
  <cp:contentStatus/>
</cp:coreProperties>
</file>